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kias.sharepoint.com/sites/16072025/16072025/Fase 9 - Implementering/JLBK/"/>
    </mc:Choice>
  </mc:AlternateContent>
  <xr:revisionPtr revIDLastSave="356" documentId="8_{F949FEB0-E240-44A4-89CF-614DDAF9E234}" xr6:coauthVersionLast="47" xr6:coauthVersionMax="47" xr10:uidLastSave="{ACBEC897-46E2-49C6-9680-1FE7CAFC37BE}"/>
  <workbookProtection workbookAlgorithmName="SHA-512" workbookHashValue="PwySilq/+D/yqK02Cf58aQZ4SH5qz4Q0DADozD1hXNqOjxGEIoGwJ1CjfyMtgQ/BhRkj7SHn8thVOkLrzKd7lQ==" workbookSaltValue="+3ut41cwroFT0eagp/PUFg==" workbookSpinCount="100000" lockStructure="1"/>
  <bookViews>
    <workbookView xWindow="-30828" yWindow="-1572" windowWidth="30936" windowHeight="16776" xr2:uid="{96FD1A63-BF44-4679-949E-D08E1CDD9A21}"/>
  </bookViews>
  <sheets>
    <sheet name="Beregner" sheetId="3" r:id="rId1"/>
    <sheet name="Reguleringsoversigt" sheetId="1" r:id="rId2"/>
    <sheet name="Ark1 (2)" sheetId="4" state="hidden" r:id="rId3"/>
    <sheet name="Dokumentation" sheetId="2" state="hidden" r:id="rId4"/>
    <sheet name="Dokumentation_original" sheetId="6" state="hidden" r:id="rId5"/>
    <sheet name="U_afholdelse" sheetId="7" state="hidden" r:id="rId6"/>
  </sheets>
  <definedNames>
    <definedName name="_246934" localSheetId="3">Dokumentation!$A$1:$I$16</definedName>
    <definedName name="_246934" localSheetId="4">Dokumentation_original!$A$1:$I$16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G4" i="3"/>
  <c r="F9" i="4"/>
  <c r="I4" i="3"/>
  <c r="H4" i="3"/>
  <c r="F7" i="4"/>
  <c r="F8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6" i="4"/>
  <c r="H4" i="7"/>
  <c r="G4" i="7"/>
  <c r="F4" i="7"/>
  <c r="D4" i="7" l="1"/>
  <c r="E4" i="3"/>
  <c r="H22" i="4"/>
  <c r="H21" i="4"/>
  <c r="H20" i="4"/>
  <c r="H19" i="4"/>
  <c r="H18" i="4"/>
  <c r="H17" i="4"/>
  <c r="H16" i="4"/>
  <c r="H15" i="4"/>
  <c r="H13" i="4"/>
  <c r="H12" i="4"/>
  <c r="H11" i="4"/>
  <c r="H10" i="4"/>
  <c r="H9" i="4"/>
  <c r="H8" i="4"/>
  <c r="H7" i="4"/>
  <c r="H6" i="4"/>
  <c r="B29" i="4" l="1"/>
  <c r="C29" i="4" s="1"/>
  <c r="C26" i="4"/>
  <c r="G22" i="4"/>
  <c r="J21" i="4"/>
  <c r="J20" i="4"/>
  <c r="J19" i="4"/>
  <c r="J18" i="4"/>
  <c r="G17" i="4"/>
  <c r="J16" i="4"/>
  <c r="J15" i="4"/>
  <c r="H14" i="4"/>
  <c r="J14" i="4" s="1"/>
  <c r="J13" i="4"/>
  <c r="J12" i="4"/>
  <c r="J11" i="4"/>
  <c r="J10" i="4"/>
  <c r="G9" i="4"/>
  <c r="M8" i="4"/>
  <c r="J8" i="4"/>
  <c r="G7" i="4"/>
  <c r="J6" i="4"/>
  <c r="J5" i="4"/>
  <c r="F6" i="1"/>
  <c r="H6" i="1" s="1"/>
  <c r="F14" i="1"/>
  <c r="H14" i="1" s="1"/>
  <c r="F15" i="1"/>
  <c r="E15" i="1" s="1"/>
  <c r="F16" i="1"/>
  <c r="E16" i="1" s="1"/>
  <c r="F17" i="1"/>
  <c r="E17" i="1" s="1"/>
  <c r="F18" i="1"/>
  <c r="E18" i="1" s="1"/>
  <c r="F19" i="1"/>
  <c r="H19" i="1" s="1"/>
  <c r="F20" i="1"/>
  <c r="E20" i="1" s="1"/>
  <c r="F21" i="1"/>
  <c r="E21" i="1" s="1"/>
  <c r="F22" i="1"/>
  <c r="H22" i="1" s="1"/>
  <c r="E22" i="1"/>
  <c r="F7" i="1"/>
  <c r="E7" i="1" s="1"/>
  <c r="F8" i="1"/>
  <c r="E8" i="1" s="1"/>
  <c r="F9" i="1"/>
  <c r="H9" i="1" s="1"/>
  <c r="F10" i="1"/>
  <c r="H10" i="1" s="1"/>
  <c r="F11" i="1"/>
  <c r="H11" i="1" s="1"/>
  <c r="F12" i="1"/>
  <c r="H12" i="1" s="1"/>
  <c r="F13" i="1"/>
  <c r="H13" i="1" s="1"/>
  <c r="K8" i="1"/>
  <c r="H5" i="1"/>
  <c r="G6" i="4" l="1"/>
  <c r="G20" i="4"/>
  <c r="G14" i="4"/>
  <c r="G19" i="4"/>
  <c r="G11" i="4"/>
  <c r="J22" i="4"/>
  <c r="G15" i="4"/>
  <c r="J17" i="4"/>
  <c r="G18" i="4"/>
  <c r="G12" i="4"/>
  <c r="G13" i="4"/>
  <c r="G21" i="4"/>
  <c r="J9" i="4"/>
  <c r="J7" i="4"/>
  <c r="G10" i="4"/>
  <c r="G8" i="4"/>
  <c r="G16" i="4"/>
  <c r="E14" i="1"/>
  <c r="H7" i="1"/>
  <c r="H8" i="1"/>
  <c r="H21" i="1"/>
  <c r="H18" i="1"/>
  <c r="H17" i="1"/>
  <c r="H16" i="1"/>
  <c r="H20" i="1"/>
  <c r="H15" i="1"/>
  <c r="E19" i="1"/>
  <c r="E6" i="1"/>
  <c r="E13" i="1"/>
  <c r="E12" i="1"/>
  <c r="E11" i="1"/>
  <c r="E10" i="1"/>
  <c r="E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AA9E74-13BF-45AE-8814-8992D1D6BF3B}" odcFile="C:\Users\JLBK\Downloads\246934.iqy" interval="999" name="246934" type="4" refreshedVersion="8" background="1" saveData="1">
    <webPr parsePre="1" consecutive="1" url="https://statistikbanken.dk/xls/246934" htmlFormat="all"/>
  </connection>
  <connection id="2" xr16:uid="{F6F844A2-CF20-4371-B846-6BE9E5B891E7}" odcFile="C:\Users\JLBK\Downloads\246934.iqy" interval="999" name="2469341" type="4" refreshedVersion="8" background="1" saveData="1">
    <webPr parsePre="1" consecutive="1" url="https://statistikbanken.dk/xls/246934" htmlFormat="all"/>
  </connection>
</connections>
</file>

<file path=xl/sharedStrings.xml><?xml version="1.0" encoding="utf-8"?>
<sst xmlns="http://schemas.openxmlformats.org/spreadsheetml/2006/main" count="183" uniqueCount="96">
  <si>
    <t>16.07 Konferencer, seminarer og møder (2025)</t>
  </si>
  <si>
    <t>Prisreguleringsfaktor senest opdateret d. xx-xx-xxxx</t>
  </si>
  <si>
    <t>Periode dato</t>
  </si>
  <si>
    <t>Udvikling i procent</t>
  </si>
  <si>
    <t xml:space="preserve"> Reguleringsfaktor</t>
  </si>
  <si>
    <t>indsæt din pris ekskl. Moms</t>
  </si>
  <si>
    <t>Din nye pris ekskl. Moms</t>
  </si>
  <si>
    <t>eks.</t>
  </si>
  <si>
    <t>01.01.2024 - 30.04.2024</t>
  </si>
  <si>
    <t>10.05.2025 - 30.11.2025</t>
  </si>
  <si>
    <t>01.12.2025 - 31.05.2026</t>
  </si>
  <si>
    <t>01.06.2026 - 30.11.2026</t>
  </si>
  <si>
    <t>01.12.2026 - 31.05.2027</t>
  </si>
  <si>
    <t>01.06.2027 - 30.11.2027</t>
  </si>
  <si>
    <t>01.12.2027 - 31.05.2028</t>
  </si>
  <si>
    <t>01.06.2028 - 30.11.2028</t>
  </si>
  <si>
    <t>01.12.2028 - 31.05.2029</t>
  </si>
  <si>
    <t>Efter Udløb</t>
  </si>
  <si>
    <t>01.06.2029 - 30.11.2029</t>
  </si>
  <si>
    <t>01.12.2029 - 31.05.2030</t>
  </si>
  <si>
    <t>01.06.2030 - 30.11.2030</t>
  </si>
  <si>
    <t>01.12.2030 - 31.05.2031</t>
  </si>
  <si>
    <t>01.06.2031 - 30.11.2031</t>
  </si>
  <si>
    <t>01.12.2031 - 31.05.2032</t>
  </si>
  <si>
    <t>01.06.2032 - 30.11.2032</t>
  </si>
  <si>
    <t>01.12.2032 - 31.05.2033</t>
  </si>
  <si>
    <t>Indeks fra</t>
  </si>
  <si>
    <t>Indeks til</t>
  </si>
  <si>
    <t>Hjælp</t>
  </si>
  <si>
    <t>Indstillinger for gemt tabel</t>
  </si>
  <si>
    <t>Næste offentliggørelse : Vis offentliggørelseskalender</t>
  </si>
  <si>
    <t>Læs mere om indeksregulering.</t>
  </si>
  <si>
    <t>Prisindeksene for april 2020 - juni 2021 er mere usikre end normalt, da bortfaldet har været større end normalt og nogle brancher har været helt nedlukkede.</t>
  </si>
  <si>
    <t>00 Nettoprisindeks i alt</t>
  </si>
  <si>
    <t>Indeks</t>
  </si>
  <si>
    <t>2025M02</t>
  </si>
  <si>
    <t>2025M01</t>
  </si>
  <si>
    <t>2024M12</t>
  </si>
  <si>
    <t>2024M11</t>
  </si>
  <si>
    <t>2024M10</t>
  </si>
  <si>
    <t>2024M09</t>
  </si>
  <si>
    <t>2024M08</t>
  </si>
  <si>
    <t>Nettoprisindeks (2015=100) efter enhed, varegruppe og tid</t>
  </si>
  <si>
    <t>2025M08</t>
  </si>
  <si>
    <t>2026M02</t>
  </si>
  <si>
    <t>2027M02</t>
  </si>
  <si>
    <t>2028M02</t>
  </si>
  <si>
    <t>2029M02</t>
  </si>
  <si>
    <t>2030M02</t>
  </si>
  <si>
    <t>2031M02</t>
  </si>
  <si>
    <t>2032M02</t>
  </si>
  <si>
    <t>2026M08</t>
  </si>
  <si>
    <t>2027M08</t>
  </si>
  <si>
    <t>2028M08</t>
  </si>
  <si>
    <t>2029M08</t>
  </si>
  <si>
    <t>2030M08</t>
  </si>
  <si>
    <t>2031M08</t>
  </si>
  <si>
    <t>2032M08</t>
  </si>
  <si>
    <r>
      <t xml:space="preserve">Enhed : </t>
    </r>
    <r>
      <rPr>
        <sz val="11"/>
        <color rgb="FF002E2E"/>
        <rFont val="Arial"/>
        <family val="2"/>
        <scheme val="minor"/>
      </rPr>
      <t>Indeks</t>
    </r>
  </si>
  <si>
    <r>
      <t xml:space="preserve">Kontakt : </t>
    </r>
    <r>
      <rPr>
        <sz val="11"/>
        <color rgb="FF002E2E"/>
        <rFont val="Arial"/>
        <family val="2"/>
        <scheme val="minor"/>
      </rPr>
      <t>Christian Lindeskov chl@dst.dk  21222857</t>
    </r>
  </si>
  <si>
    <t xml:space="preserve"> 30.04.2024</t>
  </si>
  <si>
    <t xml:space="preserve"> 30.11.2025</t>
  </si>
  <si>
    <t xml:space="preserve"> 31.05.2026</t>
  </si>
  <si>
    <t xml:space="preserve"> 30.11.2026</t>
  </si>
  <si>
    <t xml:space="preserve"> 31.05.2027</t>
  </si>
  <si>
    <t xml:space="preserve"> 30.11.2027</t>
  </si>
  <si>
    <t xml:space="preserve"> 31.05.2028</t>
  </si>
  <si>
    <t xml:space="preserve"> 30.11.2028</t>
  </si>
  <si>
    <t xml:space="preserve"> 31.05.2029</t>
  </si>
  <si>
    <t xml:space="preserve"> 30.11.2029</t>
  </si>
  <si>
    <t xml:space="preserve"> 31.05.2030</t>
  </si>
  <si>
    <t xml:space="preserve"> 30.11.2030</t>
  </si>
  <si>
    <t xml:space="preserve"> 31.05.2031</t>
  </si>
  <si>
    <t xml:space="preserve"> 30.11.2031</t>
  </si>
  <si>
    <t xml:space="preserve"> 31.05.2032</t>
  </si>
  <si>
    <t xml:space="preserve"> 30.11.2032</t>
  </si>
  <si>
    <t xml:space="preserve"> 31.05.2033</t>
  </si>
  <si>
    <t>Periode start</t>
  </si>
  <si>
    <t>Periode slut</t>
  </si>
  <si>
    <t>Bestillingsdato</t>
  </si>
  <si>
    <t>Nu</t>
  </si>
  <si>
    <t>Senest prisreguleret</t>
  </si>
  <si>
    <t>16.07 Prisreguleringsberegner</t>
  </si>
  <si>
    <t>Indtast datoen for din bestilling herunder:
(DD-MM-ÅÅ)</t>
  </si>
  <si>
    <t>Seneste indekstal</t>
  </si>
  <si>
    <t>Indekstal ved bestilling</t>
  </si>
  <si>
    <t>Dato for bestilling
(DD-MM-ÅÅ)</t>
  </si>
  <si>
    <t>Pris ved bestilling
(DKK)</t>
  </si>
  <si>
    <t>Aftalepris nu
(DKK)</t>
  </si>
  <si>
    <t>Evt. dato for afholdelse
(DD-MM-ÅÅ)</t>
  </si>
  <si>
    <t>Evt indekstal ved afholdelse</t>
  </si>
  <si>
    <t>Aftalepris nu/ved afholdelse
(DKK)</t>
  </si>
  <si>
    <t>2025M03</t>
  </si>
  <si>
    <r>
      <t xml:space="preserve">Information : </t>
    </r>
    <r>
      <rPr>
        <sz val="11"/>
        <color rgb="FF0074C6"/>
        <rFont val="Arial"/>
        <family val="2"/>
        <scheme val="minor"/>
      </rPr>
      <t>Vis statistikdokumentation</t>
    </r>
    <r>
      <rPr>
        <sz val="11"/>
        <color rgb="FF002E2E"/>
        <rFont val="Arial"/>
        <family val="2"/>
        <scheme val="minor"/>
      </rPr>
      <t xml:space="preserve"> </t>
    </r>
    <r>
      <rPr>
        <sz val="11"/>
        <color rgb="FF0074C6"/>
        <rFont val="Arial"/>
        <family val="2"/>
        <scheme val="minor"/>
      </rPr>
      <t>Begreber</t>
    </r>
  </si>
  <si>
    <r>
      <t xml:space="preserve">Tabellen er senest opdateret: </t>
    </r>
    <r>
      <rPr>
        <sz val="11"/>
        <color rgb="FF002E2E"/>
        <rFont val="Arial"/>
        <family val="2"/>
        <scheme val="minor"/>
      </rPr>
      <t>10-04-2025 08:00:00</t>
    </r>
  </si>
  <si>
    <t>Prisreguleringsfaktor senest opdateret d. 10-04-2025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</si>
</sst>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r.&quot;"/>
    <numFmt numFmtId="165" formatCode="[$-F800]dddd\,\ mmmm\ dd\,\ yyyy"/>
  </numFmts>
  <fonts count="1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i/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8"/>
      <name val="Arial"/>
      <family val="2"/>
      <scheme val="minor"/>
    </font>
    <font>
      <sz val="11"/>
      <color rgb="FF002E2E"/>
      <name val="Arial"/>
      <family val="2"/>
      <scheme val="minor"/>
    </font>
    <font>
      <sz val="11"/>
      <color rgb="FFE30613"/>
      <name val="Arial"/>
      <family val="2"/>
      <scheme val="minor"/>
    </font>
    <font>
      <sz val="11"/>
      <color rgb="FF0074C6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5"/>
      <color rgb="FF002E2E"/>
      <name val="Arial"/>
      <family val="2"/>
      <scheme val="minor"/>
    </font>
    <font>
      <sz val="11"/>
      <color rgb="FF002E2E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0074C6"/>
      </bottom>
      <diagonal/>
    </border>
    <border>
      <left/>
      <right/>
      <top style="thick">
        <color rgb="FF0074C6"/>
      </top>
      <bottom/>
      <diagonal/>
    </border>
    <border>
      <left/>
      <right/>
      <top style="thick">
        <color rgb="FF0074C6"/>
      </top>
      <bottom style="medium">
        <color rgb="FF0074C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3" tint="-0.749992370372631"/>
      </left>
      <right/>
      <top style="thin">
        <color theme="3" tint="-0.749992370372631"/>
      </top>
      <bottom/>
      <diagonal/>
    </border>
    <border>
      <left/>
      <right/>
      <top style="thin">
        <color theme="3" tint="-0.749992370372631"/>
      </top>
      <bottom/>
      <diagonal/>
    </border>
    <border>
      <left/>
      <right style="thin">
        <color theme="3" tint="-0.749992370372631"/>
      </right>
      <top style="thin">
        <color theme="3" tint="-0.749992370372631"/>
      </top>
      <bottom/>
      <diagonal/>
    </border>
    <border>
      <left style="thin">
        <color theme="3" tint="-0.749992370372631"/>
      </left>
      <right/>
      <top/>
      <bottom/>
      <diagonal/>
    </border>
    <border>
      <left/>
      <right style="thin">
        <color theme="3" tint="-0.749992370372631"/>
      </right>
      <top/>
      <bottom/>
      <diagonal/>
    </border>
    <border>
      <left style="thin">
        <color theme="3" tint="-0.749992370372631"/>
      </left>
      <right/>
      <top/>
      <bottom style="thin">
        <color theme="3" tint="-0.749992370372631"/>
      </bottom>
      <diagonal/>
    </border>
    <border>
      <left/>
      <right/>
      <top/>
      <bottom style="thin">
        <color theme="3" tint="-0.749992370372631"/>
      </bottom>
      <diagonal/>
    </border>
    <border>
      <left/>
      <right style="thin">
        <color theme="3" tint="-0.749992370372631"/>
      </right>
      <top/>
      <bottom style="thin">
        <color theme="3" tint="-0.74999237037263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2" fillId="2" borderId="1" xfId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2" fillId="2" borderId="2" xfId="1" applyFont="1" applyBorder="1" applyAlignment="1">
      <alignment horizontal="center" vertical="center" wrapText="1"/>
    </xf>
    <xf numFmtId="0" fontId="0" fillId="5" borderId="1" xfId="0" applyFill="1" applyBorder="1"/>
    <xf numFmtId="0" fontId="5" fillId="4" borderId="3" xfId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6" fillId="6" borderId="5" xfId="1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7" fillId="4" borderId="3" xfId="1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4" fontId="7" fillId="6" borderId="6" xfId="1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2" borderId="9" xfId="1" applyFont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14" fontId="0" fillId="6" borderId="5" xfId="0" applyNumberFormat="1" applyFill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5" xfId="0" applyFont="1" applyBorder="1" applyAlignment="1">
      <alignment horizontal="right" vertical="center" wrapText="1" indent="2"/>
    </xf>
    <xf numFmtId="0" fontId="10" fillId="0" borderId="15" xfId="0" applyFont="1" applyBorder="1" applyAlignment="1">
      <alignment horizontal="left" vertical="center" wrapText="1" indent="2"/>
    </xf>
    <xf numFmtId="0" fontId="10" fillId="0" borderId="15" xfId="0" applyFont="1" applyBorder="1" applyAlignment="1">
      <alignment horizontal="right" vertical="center" indent="2"/>
    </xf>
    <xf numFmtId="0" fontId="8" fillId="0" borderId="0" xfId="2" applyAlignment="1">
      <alignment horizontal="left" vertical="center" wrapText="1" indent="2"/>
    </xf>
    <xf numFmtId="14" fontId="0" fillId="6" borderId="7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4" fontId="5" fillId="4" borderId="3" xfId="1" applyNumberFormat="1" applyFont="1" applyFill="1" applyBorder="1" applyAlignment="1">
      <alignment horizontal="center" vertical="center" wrapText="1"/>
    </xf>
    <xf numFmtId="14" fontId="2" fillId="5" borderId="10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0" borderId="0" xfId="0" applyNumberForma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indent="2"/>
    </xf>
    <xf numFmtId="0" fontId="0" fillId="10" borderId="0" xfId="0" applyFill="1"/>
    <xf numFmtId="0" fontId="1" fillId="10" borderId="0" xfId="0" applyFont="1" applyFill="1"/>
    <xf numFmtId="0" fontId="14" fillId="9" borderId="18" xfId="0" applyFont="1" applyFill="1" applyBorder="1" applyAlignment="1">
      <alignment horizontal="right"/>
    </xf>
    <xf numFmtId="0" fontId="14" fillId="9" borderId="18" xfId="0" applyFont="1" applyFill="1" applyBorder="1" applyAlignment="1">
      <alignment horizontal="right" wrapText="1"/>
    </xf>
    <xf numFmtId="0" fontId="13" fillId="9" borderId="19" xfId="0" applyFont="1" applyFill="1" applyBorder="1" applyAlignment="1">
      <alignment horizontal="centerContinuous" vertical="center"/>
    </xf>
    <xf numFmtId="0" fontId="13" fillId="9" borderId="20" xfId="0" applyFont="1" applyFill="1" applyBorder="1" applyAlignment="1">
      <alignment horizontal="centerContinuous" vertical="center"/>
    </xf>
    <xf numFmtId="0" fontId="0" fillId="9" borderId="21" xfId="0" applyFill="1" applyBorder="1" applyAlignment="1">
      <alignment horizontal="centerContinuous"/>
    </xf>
    <xf numFmtId="0" fontId="0" fillId="10" borderId="10" xfId="0" applyFill="1" applyBorder="1"/>
    <xf numFmtId="0" fontId="0" fillId="10" borderId="0" xfId="0" applyFill="1" applyAlignment="1">
      <alignment wrapText="1"/>
    </xf>
    <xf numFmtId="0" fontId="0" fillId="10" borderId="24" xfId="0" applyFill="1" applyBorder="1"/>
    <xf numFmtId="0" fontId="0" fillId="10" borderId="11" xfId="0" applyFill="1" applyBorder="1"/>
    <xf numFmtId="0" fontId="0" fillId="10" borderId="22" xfId="0" applyFill="1" applyBorder="1"/>
    <xf numFmtId="0" fontId="0" fillId="10" borderId="23" xfId="0" applyFill="1" applyBorder="1"/>
    <xf numFmtId="165" fontId="14" fillId="9" borderId="18" xfId="0" applyNumberFormat="1" applyFont="1" applyFill="1" applyBorder="1" applyAlignment="1">
      <alignment horizontal="right" wrapText="1"/>
    </xf>
    <xf numFmtId="14" fontId="15" fillId="11" borderId="18" xfId="0" applyNumberFormat="1" applyFont="1" applyFill="1" applyBorder="1"/>
    <xf numFmtId="0" fontId="15" fillId="11" borderId="18" xfId="0" applyFont="1" applyFill="1" applyBorder="1"/>
    <xf numFmtId="0" fontId="16" fillId="13" borderId="18" xfId="0" applyFont="1" applyFill="1" applyBorder="1"/>
    <xf numFmtId="0" fontId="15" fillId="10" borderId="0" xfId="0" applyFont="1" applyFill="1"/>
    <xf numFmtId="165" fontId="15" fillId="12" borderId="18" xfId="0" applyNumberFormat="1" applyFont="1" applyFill="1" applyBorder="1"/>
    <xf numFmtId="0" fontId="15" fillId="12" borderId="18" xfId="0" applyFont="1" applyFill="1" applyBorder="1"/>
    <xf numFmtId="0" fontId="0" fillId="10" borderId="25" xfId="0" applyFill="1" applyBorder="1"/>
    <xf numFmtId="0" fontId="0" fillId="10" borderId="26" xfId="0" applyFill="1" applyBorder="1"/>
    <xf numFmtId="0" fontId="0" fillId="10" borderId="27" xfId="0" applyFill="1" applyBorder="1"/>
    <xf numFmtId="0" fontId="0" fillId="10" borderId="28" xfId="0" applyFill="1" applyBorder="1"/>
    <xf numFmtId="0" fontId="0" fillId="10" borderId="29" xfId="0" applyFill="1" applyBorder="1"/>
    <xf numFmtId="0" fontId="0" fillId="10" borderId="30" xfId="0" applyFill="1" applyBorder="1"/>
    <xf numFmtId="0" fontId="0" fillId="10" borderId="31" xfId="0" applyFill="1" applyBorder="1"/>
    <xf numFmtId="0" fontId="0" fillId="10" borderId="32" xfId="0" applyFill="1" applyBorder="1"/>
    <xf numFmtId="0" fontId="0" fillId="8" borderId="16" xfId="0" applyFill="1" applyBorder="1" applyAlignment="1">
      <alignment horizontal="left" vertical="center" wrapText="1" indent="2"/>
    </xf>
    <xf numFmtId="0" fontId="11" fillId="8" borderId="0" xfId="0" applyFont="1" applyFill="1" applyAlignment="1">
      <alignment horizontal="left" vertical="center" wrapText="1" indent="2"/>
    </xf>
    <xf numFmtId="0" fontId="0" fillId="8" borderId="0" xfId="0" applyFill="1" applyAlignment="1">
      <alignment horizontal="left" vertical="center" wrapText="1" indent="2"/>
    </xf>
    <xf numFmtId="0" fontId="8" fillId="8" borderId="15" xfId="2" applyFill="1" applyBorder="1" applyAlignment="1">
      <alignment horizontal="left" vertical="center" wrapText="1" indent="2"/>
    </xf>
    <xf numFmtId="0" fontId="18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 indent="2"/>
    </xf>
    <xf numFmtId="0" fontId="17" fillId="0" borderId="15" xfId="0" applyFont="1" applyBorder="1" applyAlignment="1">
      <alignment horizontal="left" vertical="center" wrapText="1" indent="2"/>
    </xf>
    <xf numFmtId="0" fontId="18" fillId="0" borderId="0" xfId="0" applyFont="1" applyAlignment="1">
      <alignment horizontal="left" vertical="center" wrapText="1" indent="2"/>
    </xf>
  </cellXfs>
  <cellStyles count="3">
    <cellStyle name="Farve4" xfId="1" builtinId="41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46934" preserveFormatting="0" connectionId="1" xr16:uid="{5B98BDE7-7890-4984-BDE1-D4AD4ECE4641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46934" preserveFormatting="0" connectionId="2" xr16:uid="{B68B6AD5-9337-4745-B14A-71AA7212C1F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SKI tema">
  <a:themeElements>
    <a:clrScheme name="SKI primær">
      <a:dk1>
        <a:sysClr val="windowText" lastClr="000000"/>
      </a:dk1>
      <a:lt1>
        <a:srgbClr val="FFFFFF"/>
      </a:lt1>
      <a:dk2>
        <a:srgbClr val="F4F6F5"/>
      </a:dk2>
      <a:lt2>
        <a:srgbClr val="49574F"/>
      </a:lt2>
      <a:accent1>
        <a:srgbClr val="510F0E"/>
      </a:accent1>
      <a:accent2>
        <a:srgbClr val="677A6F"/>
      </a:accent2>
      <a:accent3>
        <a:srgbClr val="C34C72"/>
      </a:accent3>
      <a:accent4>
        <a:srgbClr val="6F748A"/>
      </a:accent4>
      <a:accent5>
        <a:srgbClr val="E3632E"/>
      </a:accent5>
      <a:accent6>
        <a:srgbClr val="FCE073"/>
      </a:accent6>
      <a:hlink>
        <a:srgbClr val="000000"/>
      </a:hlink>
      <a:folHlink>
        <a:srgbClr val="000000"/>
      </a:folHlink>
    </a:clrScheme>
    <a:fontScheme name="SKI font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KI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Farve 1">
      <a:srgbClr val="5972C5"/>
    </a:custClr>
    <a:custClr name="Farve 2">
      <a:srgbClr val="528057"/>
    </a:custClr>
    <a:custClr name="Farve 3">
      <a:srgbClr val="8F7228"/>
    </a:custClr>
    <a:custClr name="Farve 4">
      <a:srgbClr val="16838D"/>
    </a:custClr>
    <a:custClr name="Farve 5">
      <a:srgbClr val="E72323"/>
    </a:custClr>
    <a:custClr name="Farve 6">
      <a:srgbClr val="BEC9C4"/>
    </a:custClr>
    <a:custClr name="Farve 7">
      <a:srgbClr val="E6B5C5"/>
    </a:custClr>
    <a:custClr name="Hvid">
      <a:srgbClr val="FFFFFF"/>
    </a:custClr>
    <a:custClr name="Hvid">
      <a:srgbClr val="FFFFFF"/>
    </a:custClr>
    <a:custClr name="Hvid">
      <a:srgbClr val="FFFFFF"/>
    </a:custClr>
    <a:custClr name="Hvid">
      <a:srgbClr val="FFFFFF"/>
    </a:custClr>
    <a:custClr name="Hvid">
      <a:srgbClr val="FFFFFF"/>
    </a:custClr>
  </a:custClrLst>
  <a:extLst>
    <a:ext uri="{05A4C25C-085E-4340-85A3-A5531E510DB2}">
      <thm15:themeFamily xmlns:thm15="http://schemas.microsoft.com/office/thememl/2012/main" name="SKI Præsentation.potx" id="{987FDCC1-C842-46BA-8EFD-496ED0B2BBDA}" vid="{BC74FE18-72A4-4089-BC03-0FC73481A1E2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statistikbanken.dk/statbank5a/User/Redigershoots.asp?pxsid=246934&amp;PLanguage=0" TargetMode="External"/><Relationship Id="rId2" Type="http://schemas.openxmlformats.org/officeDocument/2006/relationships/hyperlink" Target="https://www.dst.dk/planlagte" TargetMode="External"/><Relationship Id="rId1" Type="http://schemas.openxmlformats.org/officeDocument/2006/relationships/hyperlink" Target="https://www.dst.dk/da/informationsservice/oss/indeksregulering" TargetMode="External"/><Relationship Id="rId5" Type="http://schemas.openxmlformats.org/officeDocument/2006/relationships/queryTable" Target="../queryTables/queryTable1.xml"/><Relationship Id="rId4" Type="http://schemas.openxmlformats.org/officeDocument/2006/relationships/hyperlink" Target="https://statistikbanken.dk/statbank5a/Help/Help.asp?menuname=Omrade0.aspx?PLanguage=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statistikbanken.dk/statbank5a/User/Redigershoots.asp?pxsid=246934&amp;PLanguage=0" TargetMode="External"/><Relationship Id="rId2" Type="http://schemas.openxmlformats.org/officeDocument/2006/relationships/hyperlink" Target="https://www.dst.dk/planlagte" TargetMode="External"/><Relationship Id="rId1" Type="http://schemas.openxmlformats.org/officeDocument/2006/relationships/hyperlink" Target="https://www.dst.dk/da/informationsservice/oss/indeksregulering" TargetMode="External"/><Relationship Id="rId5" Type="http://schemas.openxmlformats.org/officeDocument/2006/relationships/queryTable" Target="../queryTables/queryTable2.xml"/><Relationship Id="rId4" Type="http://schemas.openxmlformats.org/officeDocument/2006/relationships/hyperlink" Target="https://statistikbanken.dk/statbank5a/Help/Help.asp?menuname=Omrade0.aspx?PLanguage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E6B7-E211-4161-A771-56CA3C084A70}">
  <sheetPr codeName="Ark3"/>
  <dimension ref="A1:K7"/>
  <sheetViews>
    <sheetView tabSelected="1" workbookViewId="0">
      <selection activeCell="B4" sqref="B4"/>
    </sheetView>
  </sheetViews>
  <sheetFormatPr defaultRowHeight="14.25" x14ac:dyDescent="0.2"/>
  <cols>
    <col min="1" max="1" width="9" style="48"/>
    <col min="2" max="2" width="25.75" style="48" bestFit="1" customWidth="1"/>
    <col min="3" max="3" width="22.625" style="48" customWidth="1"/>
    <col min="4" max="4" width="24.625" style="48" customWidth="1"/>
    <col min="5" max="5" width="27.625" style="48" customWidth="1"/>
    <col min="6" max="6" width="10.125" style="48" customWidth="1"/>
    <col min="7" max="7" width="21" style="48" bestFit="1" customWidth="1"/>
    <col min="8" max="8" width="23.25" style="48" bestFit="1" customWidth="1"/>
    <col min="9" max="9" width="28.25" style="48" bestFit="1" customWidth="1"/>
    <col min="10" max="10" width="18.25" style="48" bestFit="1" customWidth="1"/>
    <col min="11" max="16384" width="9" style="48"/>
  </cols>
  <sheetData>
    <row r="1" spans="1:11" ht="36" customHeight="1" x14ac:dyDescent="0.2">
      <c r="A1" s="52" t="s">
        <v>82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1" ht="43.5" thickBot="1" x14ac:dyDescent="0.25">
      <c r="A2" s="55"/>
      <c r="B2" s="56" t="s">
        <v>83</v>
      </c>
      <c r="K2" s="57"/>
    </row>
    <row r="3" spans="1:11" ht="51" customHeight="1" thickBot="1" x14ac:dyDescent="0.3">
      <c r="A3" s="55"/>
      <c r="B3" s="51" t="s">
        <v>86</v>
      </c>
      <c r="C3" s="51" t="s">
        <v>87</v>
      </c>
      <c r="D3" s="51" t="s">
        <v>89</v>
      </c>
      <c r="E3" s="61" t="s">
        <v>91</v>
      </c>
      <c r="G3" s="50" t="s">
        <v>81</v>
      </c>
      <c r="H3" s="50" t="s">
        <v>85</v>
      </c>
      <c r="I3" s="50" t="s">
        <v>90</v>
      </c>
      <c r="J3" s="50" t="s">
        <v>84</v>
      </c>
      <c r="K3" s="57"/>
    </row>
    <row r="4" spans="1:11" ht="30.75" customHeight="1" thickBot="1" x14ac:dyDescent="0.3">
      <c r="A4" s="55"/>
      <c r="B4" s="62"/>
      <c r="C4" s="63"/>
      <c r="D4" s="62"/>
      <c r="E4" s="64" t="str">
        <f>IF(B4&lt;&gt;"",ROUND(C4/H4*IF(I4&lt;&gt;"",I4,J4),0),"")</f>
        <v/>
      </c>
      <c r="F4" s="65"/>
      <c r="G4" s="66">
        <f ca="1">_xlfn.XLOOKUP(TODAY(),'Ark1 (2)'!B3:B22,'Ark1 (2)'!B3:B22,"FEJL",-1,1)</f>
        <v>45292</v>
      </c>
      <c r="H4" s="67" t="str">
        <f>IF(B4&lt;&gt;"",_xlfn.XLOOKUP(_xlfn.XLOOKUP(B4,'Ark1 (2)'!B5:B22,'Ark1 (2)'!E5:E22,"Fejl",-1,1),Dokumentation!2:2,Dokumentation!4:4,"FF",0,1),"")</f>
        <v/>
      </c>
      <c r="I4" s="67" t="str">
        <f>IF(D4&lt;&gt;"",_xlfn.XLOOKUP(_xlfn.XLOOKUP(D4,'Ark1 (2)'!B5:B22,'Ark1 (2)'!E5:E22,"Fejl",-1,1),Dokumentation!2:2,Dokumentation!4:4,"FF",0,1),"")</f>
        <v/>
      </c>
      <c r="J4" s="67">
        <f ca="1">_xlfn.XLOOKUP(_xlfn.XLOOKUP(TODAY(),'Ark1 (2)'!B5:B22,'Ark1 (2)'!D5:D22,"Fejl",-1,1),Dokumentation!2:2,Dokumentation!4:4,"FF",0,1)</f>
        <v>119.9</v>
      </c>
      <c r="K4" s="57"/>
    </row>
    <row r="5" spans="1:11" x14ac:dyDescent="0.2">
      <c r="A5" s="55"/>
      <c r="K5" s="57"/>
    </row>
    <row r="6" spans="1:11" x14ac:dyDescent="0.2">
      <c r="A6" s="55"/>
      <c r="K6" s="57"/>
    </row>
    <row r="7" spans="1:11" ht="15" thickBot="1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60"/>
    </row>
  </sheetData>
  <sheetProtection algorithmName="SHA-512" hashValue="fUPa9T7LDBxf7QQ0/KmDEjTqHHj2ErsyoK4362cgp2cRP3QxucomzS/a5tEWF0vDFlCF5zQPfR5LB0RfvcVLZQ==" saltValue="yz6Md0JILCOmwjqcGp/1GA==" spinCount="100000" sheet="1" objects="1" scenarios="1"/>
  <protectedRanges>
    <protectedRange sqref="B4:D4" name="Indtastningsfelter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6ED9-B086-45EB-929B-DCE5CFAAD83B}">
  <sheetPr codeName="Ark2"/>
  <dimension ref="A1:K22"/>
  <sheetViews>
    <sheetView workbookViewId="0">
      <selection activeCell="B6" sqref="B6"/>
    </sheetView>
  </sheetViews>
  <sheetFormatPr defaultRowHeight="14.25" x14ac:dyDescent="0.2"/>
  <cols>
    <col min="1" max="1" width="5.625" customWidth="1"/>
    <col min="2" max="5" width="25.5" customWidth="1"/>
    <col min="6" max="6" width="20.375" customWidth="1"/>
    <col min="7" max="7" width="32.125" customWidth="1"/>
    <col min="8" max="8" width="24.875" customWidth="1"/>
  </cols>
  <sheetData>
    <row r="1" spans="1:11" ht="26.25" x14ac:dyDescent="0.4">
      <c r="A1" s="2" t="s">
        <v>0</v>
      </c>
      <c r="F1" s="2"/>
    </row>
    <row r="2" spans="1:11" ht="14.25" customHeight="1" x14ac:dyDescent="0.2">
      <c r="A2" s="4" t="s">
        <v>95</v>
      </c>
      <c r="B2" s="4"/>
      <c r="C2" s="4"/>
      <c r="D2" s="4"/>
      <c r="E2" s="4"/>
      <c r="F2" s="4"/>
    </row>
    <row r="3" spans="1:11" ht="14.25" customHeight="1" x14ac:dyDescent="0.2">
      <c r="A3" s="4"/>
      <c r="B3" s="4"/>
      <c r="C3" s="4"/>
      <c r="D3" s="4"/>
      <c r="E3" s="4"/>
      <c r="F3" s="4"/>
    </row>
    <row r="4" spans="1:11" ht="15" x14ac:dyDescent="0.2">
      <c r="B4" s="1" t="s">
        <v>2</v>
      </c>
      <c r="C4" s="20" t="s">
        <v>26</v>
      </c>
      <c r="D4" s="1" t="s">
        <v>27</v>
      </c>
      <c r="E4" s="20" t="s">
        <v>3</v>
      </c>
      <c r="F4" s="1" t="s">
        <v>4</v>
      </c>
      <c r="G4" s="1" t="s">
        <v>5</v>
      </c>
      <c r="H4" s="5" t="s">
        <v>6</v>
      </c>
    </row>
    <row r="5" spans="1:11" ht="15" thickBot="1" x14ac:dyDescent="0.25">
      <c r="A5" s="3" t="s">
        <v>7</v>
      </c>
      <c r="B5" s="7" t="s">
        <v>8</v>
      </c>
      <c r="C5" s="21"/>
      <c r="D5" s="7"/>
      <c r="E5" s="21">
        <v>0.69599999999999995</v>
      </c>
      <c r="F5" s="7">
        <v>1.00698</v>
      </c>
      <c r="G5" s="8">
        <v>150</v>
      </c>
      <c r="H5" s="13">
        <f>F5*G5</f>
        <v>151.047</v>
      </c>
    </row>
    <row r="6" spans="1:11" ht="15.75" thickBot="1" x14ac:dyDescent="0.25">
      <c r="B6" s="22" t="s">
        <v>9</v>
      </c>
      <c r="C6" s="11" t="s">
        <v>39</v>
      </c>
      <c r="D6" s="11" t="s">
        <v>35</v>
      </c>
      <c r="E6" s="11">
        <f>IF(F6&lt;&gt;"",ROUND((F6-1)*100,3),"")</f>
        <v>1.0840000000000001</v>
      </c>
      <c r="F6" s="11">
        <f>IFERROR(_xlfn.XLOOKUP(D6,Dokumentation!2:2,Dokumentation!4:4,"",0,1)/_xlfn.XLOOKUP(C6,Dokumentation!2:2,Dokumentation!4:4,"",0,1),"")</f>
        <v>1.0108423686405337</v>
      </c>
      <c r="G6" s="10"/>
      <c r="H6" s="18">
        <f>IFERROR(F6*G6,"")</f>
        <v>0</v>
      </c>
    </row>
    <row r="7" spans="1:11" x14ac:dyDescent="0.2">
      <c r="B7" s="23" t="s">
        <v>10</v>
      </c>
      <c r="C7" s="12" t="s">
        <v>35</v>
      </c>
      <c r="D7" s="12" t="s">
        <v>43</v>
      </c>
      <c r="E7" s="12" t="str">
        <f t="shared" ref="E7:E22" si="0">IF(F7&lt;&gt;"",(F7-1)*100,"")</f>
        <v/>
      </c>
      <c r="F7" s="9" t="str">
        <f>IFERROR(_xlfn.XLOOKUP(D8,Dokumentation!3:3,Dokumentation!5:5,"",0,1)/_xlfn.XLOOKUP(C8,Dokumentation!3:3,Dokumentation!5:5,"",0,1),"")</f>
        <v/>
      </c>
      <c r="G7" s="9"/>
      <c r="H7" s="9" t="str">
        <f t="shared" ref="H7:H22" si="1">IFERROR(F7*G7,"")</f>
        <v/>
      </c>
    </row>
    <row r="8" spans="1:11" x14ac:dyDescent="0.2">
      <c r="B8" s="24" t="s">
        <v>11</v>
      </c>
      <c r="C8" s="12" t="s">
        <v>43</v>
      </c>
      <c r="D8" s="12" t="s">
        <v>44</v>
      </c>
      <c r="E8" s="12" t="str">
        <f t="shared" si="0"/>
        <v/>
      </c>
      <c r="F8" s="9" t="str">
        <f>IFERROR(_xlfn.XLOOKUP(D9,Dokumentation!4:4,Dokumentation!6:6,"",0,1)/_xlfn.XLOOKUP(C9,Dokumentation!4:4,Dokumentation!6:6,"",0,1),"")</f>
        <v/>
      </c>
      <c r="G8" s="9"/>
      <c r="H8" s="9" t="str">
        <f t="shared" si="1"/>
        <v/>
      </c>
      <c r="K8">
        <f>COUNTA(4:4)</f>
        <v>7</v>
      </c>
    </row>
    <row r="9" spans="1:11" x14ac:dyDescent="0.2">
      <c r="B9" s="24" t="s">
        <v>12</v>
      </c>
      <c r="C9" s="12" t="s">
        <v>44</v>
      </c>
      <c r="D9" s="12" t="s">
        <v>51</v>
      </c>
      <c r="E9" s="12" t="str">
        <f t="shared" si="0"/>
        <v/>
      </c>
      <c r="F9" s="9" t="str">
        <f>IFERROR(_xlfn.XLOOKUP(D10,Dokumentation!5:5,Dokumentation!7:7,"",0,1)/_xlfn.XLOOKUP(C10,Dokumentation!5:5,Dokumentation!7:7,"",0,1),"")</f>
        <v/>
      </c>
      <c r="G9" s="9"/>
      <c r="H9" s="9" t="str">
        <f t="shared" si="1"/>
        <v/>
      </c>
    </row>
    <row r="10" spans="1:11" x14ac:dyDescent="0.2">
      <c r="B10" s="24" t="s">
        <v>13</v>
      </c>
      <c r="C10" s="12" t="s">
        <v>51</v>
      </c>
      <c r="D10" s="12" t="s">
        <v>45</v>
      </c>
      <c r="E10" s="12" t="str">
        <f t="shared" si="0"/>
        <v/>
      </c>
      <c r="F10" s="9" t="str">
        <f>IFERROR(_xlfn.XLOOKUP(D11,Dokumentation!6:6,Dokumentation!8:8,"",0,1)/_xlfn.XLOOKUP(C11,Dokumentation!6:6,Dokumentation!8:8,"",0,1),"")</f>
        <v/>
      </c>
      <c r="G10" s="9"/>
      <c r="H10" s="9" t="str">
        <f t="shared" si="1"/>
        <v/>
      </c>
    </row>
    <row r="11" spans="1:11" x14ac:dyDescent="0.2">
      <c r="B11" s="24" t="s">
        <v>14</v>
      </c>
      <c r="C11" s="12" t="s">
        <v>45</v>
      </c>
      <c r="D11" s="12" t="s">
        <v>52</v>
      </c>
      <c r="E11" s="12" t="str">
        <f t="shared" si="0"/>
        <v/>
      </c>
      <c r="F11" s="9" t="str">
        <f>IFERROR(_xlfn.XLOOKUP(D12,Dokumentation!7:7,Dokumentation!9:9,"",0,1)/_xlfn.XLOOKUP(C12,Dokumentation!7:7,Dokumentation!9:9,"",0,1),"")</f>
        <v/>
      </c>
      <c r="G11" s="9"/>
      <c r="H11" s="9" t="str">
        <f t="shared" si="1"/>
        <v/>
      </c>
    </row>
    <row r="12" spans="1:11" x14ac:dyDescent="0.2">
      <c r="B12" s="24" t="s">
        <v>15</v>
      </c>
      <c r="C12" s="12" t="s">
        <v>52</v>
      </c>
      <c r="D12" s="12" t="s">
        <v>46</v>
      </c>
      <c r="E12" s="12" t="str">
        <f t="shared" si="0"/>
        <v/>
      </c>
      <c r="F12" s="9" t="str">
        <f>IFERROR(_xlfn.XLOOKUP(D13,Dokumentation!8:8,Dokumentation!10:10,"",0,1)/_xlfn.XLOOKUP(C13,Dokumentation!8:8,Dokumentation!10:10,"",0,1),"")</f>
        <v/>
      </c>
      <c r="G12" s="9"/>
      <c r="H12" s="9" t="str">
        <f t="shared" si="1"/>
        <v/>
      </c>
    </row>
    <row r="13" spans="1:11" x14ac:dyDescent="0.2">
      <c r="B13" s="27" t="s">
        <v>16</v>
      </c>
      <c r="C13" s="12" t="s">
        <v>46</v>
      </c>
      <c r="D13" s="12" t="s">
        <v>53</v>
      </c>
      <c r="E13" s="12" t="str">
        <f t="shared" si="0"/>
        <v/>
      </c>
      <c r="F13" s="9" t="str">
        <f>IFERROR(_xlfn.XLOOKUP(D15,Dokumentation!9:9,Dokumentation!11:11,"",0,1)/_xlfn.XLOOKUP(C15,Dokumentation!9:9,Dokumentation!11:11,"",0,1),"")</f>
        <v/>
      </c>
      <c r="G13" s="9"/>
      <c r="H13" s="9" t="str">
        <f t="shared" si="1"/>
        <v/>
      </c>
    </row>
    <row r="14" spans="1:11" ht="15" x14ac:dyDescent="0.2">
      <c r="B14" s="14" t="s">
        <v>17</v>
      </c>
      <c r="C14" s="25"/>
      <c r="D14" s="25"/>
      <c r="E14" s="6" t="str">
        <f t="shared" si="0"/>
        <v/>
      </c>
      <c r="F14" s="6" t="str">
        <f>IFERROR(_xlfn.XLOOKUP(D14,Dokumentation!10:10,Dokumentation!12:12,"",0,1)/_xlfn.XLOOKUP(C14,Dokumentation!10:10,Dokumentation!12:12,"",0,1),"")</f>
        <v/>
      </c>
      <c r="G14" s="6"/>
      <c r="H14" s="6" t="str">
        <f t="shared" si="1"/>
        <v/>
      </c>
    </row>
    <row r="15" spans="1:11" x14ac:dyDescent="0.2">
      <c r="B15" s="15" t="s">
        <v>18</v>
      </c>
      <c r="C15" s="26" t="s">
        <v>53</v>
      </c>
      <c r="D15" s="26" t="s">
        <v>47</v>
      </c>
      <c r="E15" s="19" t="str">
        <f t="shared" si="0"/>
        <v/>
      </c>
      <c r="F15" s="19" t="str">
        <f>IFERROR(_xlfn.XLOOKUP(D16,Dokumentation!11:11,Dokumentation!13:13,"",0,1)/_xlfn.XLOOKUP(C16,Dokumentation!11:11,Dokumentation!13:13,"",0,1),"")</f>
        <v/>
      </c>
      <c r="G15" s="19"/>
      <c r="H15" s="19" t="str">
        <f t="shared" si="1"/>
        <v/>
      </c>
    </row>
    <row r="16" spans="1:11" x14ac:dyDescent="0.2">
      <c r="B16" s="16" t="s">
        <v>19</v>
      </c>
      <c r="C16" s="26" t="s">
        <v>47</v>
      </c>
      <c r="D16" s="26" t="s">
        <v>54</v>
      </c>
      <c r="E16" s="19" t="str">
        <f t="shared" si="0"/>
        <v/>
      </c>
      <c r="F16" s="19" t="str">
        <f>IFERROR(_xlfn.XLOOKUP(D17,Dokumentation!12:12,Dokumentation!14:14,"",0,1)/_xlfn.XLOOKUP(C17,Dokumentation!12:12,Dokumentation!14:14,"",0,1),"")</f>
        <v/>
      </c>
      <c r="G16" s="19"/>
      <c r="H16" s="19" t="str">
        <f t="shared" si="1"/>
        <v/>
      </c>
    </row>
    <row r="17" spans="2:8" x14ac:dyDescent="0.2">
      <c r="B17" s="16" t="s">
        <v>20</v>
      </c>
      <c r="C17" s="26" t="s">
        <v>54</v>
      </c>
      <c r="D17" s="26" t="s">
        <v>48</v>
      </c>
      <c r="E17" s="19" t="str">
        <f t="shared" si="0"/>
        <v/>
      </c>
      <c r="F17" s="19" t="str">
        <f>IFERROR(_xlfn.XLOOKUP(D18,Dokumentation!13:13,Dokumentation!15:15,"",0,1)/_xlfn.XLOOKUP(C18,Dokumentation!13:13,Dokumentation!15:15,"",0,1),"")</f>
        <v/>
      </c>
      <c r="G17" s="19"/>
      <c r="H17" s="19" t="str">
        <f t="shared" si="1"/>
        <v/>
      </c>
    </row>
    <row r="18" spans="2:8" x14ac:dyDescent="0.2">
      <c r="B18" s="16" t="s">
        <v>21</v>
      </c>
      <c r="C18" s="26" t="s">
        <v>48</v>
      </c>
      <c r="D18" s="26" t="s">
        <v>55</v>
      </c>
      <c r="E18" s="19" t="str">
        <f t="shared" si="0"/>
        <v/>
      </c>
      <c r="F18" s="19" t="str">
        <f>IFERROR(_xlfn.XLOOKUP(D19,Dokumentation!14:14,Dokumentation!16:16,"",0,1)/_xlfn.XLOOKUP(C19,Dokumentation!14:14,Dokumentation!16:16,"",0,1),"")</f>
        <v/>
      </c>
      <c r="G18" s="19"/>
      <c r="H18" s="19" t="str">
        <f t="shared" si="1"/>
        <v/>
      </c>
    </row>
    <row r="19" spans="2:8" x14ac:dyDescent="0.2">
      <c r="B19" s="16" t="s">
        <v>22</v>
      </c>
      <c r="C19" s="26" t="s">
        <v>55</v>
      </c>
      <c r="D19" s="26" t="s">
        <v>49</v>
      </c>
      <c r="E19" s="19" t="str">
        <f t="shared" si="0"/>
        <v/>
      </c>
      <c r="F19" s="19" t="str">
        <f>IFERROR(_xlfn.XLOOKUP(D20,Dokumentation!15:15,Dokumentation!17:17,"",0,1)/_xlfn.XLOOKUP(C20,Dokumentation!15:15,Dokumentation!17:17,"",0,1),"")</f>
        <v/>
      </c>
      <c r="G19" s="19"/>
      <c r="H19" s="19" t="str">
        <f t="shared" si="1"/>
        <v/>
      </c>
    </row>
    <row r="20" spans="2:8" x14ac:dyDescent="0.2">
      <c r="B20" s="16" t="s">
        <v>23</v>
      </c>
      <c r="C20" s="26" t="s">
        <v>49</v>
      </c>
      <c r="D20" s="26" t="s">
        <v>56</v>
      </c>
      <c r="E20" s="19" t="str">
        <f t="shared" si="0"/>
        <v/>
      </c>
      <c r="F20" s="19" t="str">
        <f>IFERROR(_xlfn.XLOOKUP(D21,Dokumentation!16:16,Dokumentation!18:18,"",0,1)/_xlfn.XLOOKUP(C21,Dokumentation!16:16,Dokumentation!18:18,"",0,1),"")</f>
        <v/>
      </c>
      <c r="G20" s="19"/>
      <c r="H20" s="19" t="str">
        <f t="shared" si="1"/>
        <v/>
      </c>
    </row>
    <row r="21" spans="2:8" x14ac:dyDescent="0.2">
      <c r="B21" s="16" t="s">
        <v>24</v>
      </c>
      <c r="C21" s="26" t="s">
        <v>56</v>
      </c>
      <c r="D21" s="26" t="s">
        <v>50</v>
      </c>
      <c r="E21" s="19" t="str">
        <f t="shared" si="0"/>
        <v/>
      </c>
      <c r="F21" s="19" t="str">
        <f>IFERROR(_xlfn.XLOOKUP(D22,Dokumentation!17:17,Dokumentation!19:19,"",0,1)/_xlfn.XLOOKUP(C22,Dokumentation!17:17,Dokumentation!19:19,"",0,1),"")</f>
        <v/>
      </c>
      <c r="G21" s="19"/>
      <c r="H21" s="19" t="str">
        <f t="shared" si="1"/>
        <v/>
      </c>
    </row>
    <row r="22" spans="2:8" ht="15" thickBot="1" x14ac:dyDescent="0.25">
      <c r="B22" s="17" t="s">
        <v>25</v>
      </c>
      <c r="C22" s="26" t="s">
        <v>50</v>
      </c>
      <c r="D22" s="26" t="s">
        <v>57</v>
      </c>
      <c r="E22" s="19" t="str">
        <f t="shared" si="0"/>
        <v/>
      </c>
      <c r="F22" s="19" t="str">
        <f>IFERROR(_xlfn.XLOOKUP(#REF!,Dokumentation!18:18,Dokumentation!20:20,"",0,1)/_xlfn.XLOOKUP(#REF!,Dokumentation!18:18,Dokumentation!20:20,"",0,1),"")</f>
        <v/>
      </c>
      <c r="G22" s="19"/>
      <c r="H22" s="19" t="str">
        <f t="shared" si="1"/>
        <v/>
      </c>
    </row>
  </sheetData>
  <phoneticPr fontId="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6D75-F734-4911-8614-E9F1FD5F526B}">
  <sheetPr codeName="Ark4"/>
  <dimension ref="A1:M29"/>
  <sheetViews>
    <sheetView workbookViewId="0">
      <selection activeCell="E29" sqref="E29"/>
    </sheetView>
  </sheetViews>
  <sheetFormatPr defaultRowHeight="14.25" x14ac:dyDescent="0.2"/>
  <cols>
    <col min="1" max="1" width="5.625" customWidth="1"/>
    <col min="2" max="7" width="25.5" customWidth="1"/>
    <col min="8" max="8" width="20.375" customWidth="1"/>
    <col min="9" max="9" width="32.125" customWidth="1"/>
    <col min="10" max="10" width="24.875" customWidth="1"/>
  </cols>
  <sheetData>
    <row r="1" spans="1:13" ht="26.25" x14ac:dyDescent="0.4">
      <c r="A1" s="2" t="s">
        <v>0</v>
      </c>
      <c r="H1" s="2"/>
    </row>
    <row r="2" spans="1:13" ht="14.25" customHeight="1" x14ac:dyDescent="0.2">
      <c r="A2" s="4" t="s">
        <v>1</v>
      </c>
      <c r="B2" s="4"/>
      <c r="C2" s="4"/>
      <c r="D2" s="4"/>
      <c r="E2" s="4"/>
      <c r="F2" s="4"/>
      <c r="G2" s="4"/>
      <c r="H2" s="4"/>
    </row>
    <row r="3" spans="1:13" ht="14.25" customHeight="1" x14ac:dyDescent="0.2">
      <c r="A3" s="4"/>
      <c r="B3" s="4"/>
      <c r="C3" s="4"/>
      <c r="D3" s="4"/>
      <c r="E3" s="4"/>
      <c r="F3" s="4"/>
      <c r="G3" s="4"/>
      <c r="H3" s="4"/>
    </row>
    <row r="4" spans="1:13" ht="15" x14ac:dyDescent="0.2">
      <c r="B4" s="1" t="s">
        <v>77</v>
      </c>
      <c r="C4" s="20" t="s">
        <v>78</v>
      </c>
      <c r="D4" s="20" t="s">
        <v>26</v>
      </c>
      <c r="E4" s="1" t="s">
        <v>27</v>
      </c>
      <c r="F4" s="20"/>
      <c r="G4" s="20" t="s">
        <v>3</v>
      </c>
      <c r="H4" s="1" t="s">
        <v>4</v>
      </c>
      <c r="I4" s="1" t="s">
        <v>5</v>
      </c>
      <c r="J4" s="5" t="s">
        <v>6</v>
      </c>
    </row>
    <row r="5" spans="1:13" ht="15" thickBot="1" x14ac:dyDescent="0.25">
      <c r="A5" s="3" t="s">
        <v>7</v>
      </c>
      <c r="B5" s="37">
        <v>45292</v>
      </c>
      <c r="C5" s="21" t="s">
        <v>60</v>
      </c>
      <c r="D5" s="21" t="s">
        <v>39</v>
      </c>
      <c r="E5" s="7" t="s">
        <v>35</v>
      </c>
      <c r="F5" s="21"/>
      <c r="G5" s="21">
        <v>0.69599999999999995</v>
      </c>
      <c r="H5" s="7">
        <v>1.00698</v>
      </c>
      <c r="I5" s="8">
        <v>150</v>
      </c>
      <c r="J5" s="13">
        <f>H5*I5</f>
        <v>151.047</v>
      </c>
    </row>
    <row r="6" spans="1:13" ht="15.75" thickBot="1" x14ac:dyDescent="0.25">
      <c r="B6" s="22">
        <v>45787</v>
      </c>
      <c r="C6" s="32" t="s">
        <v>61</v>
      </c>
      <c r="D6" s="11" t="s">
        <v>39</v>
      </c>
      <c r="E6" s="11" t="s">
        <v>35</v>
      </c>
      <c r="F6" s="11">
        <f>_xlfn.XLOOKUP(E6,Dokumentation!$2:$2,Dokumentation!$4:$4,"",0,1)</f>
        <v>121.2</v>
      </c>
      <c r="G6" s="11">
        <f>IF(H6&lt;&gt;"",ROUND((H6-1)*100,3),"")</f>
        <v>1.0840000000000001</v>
      </c>
      <c r="H6" s="11">
        <f>IFERROR(_xlfn.XLOOKUP(E6,Dokumentation!$2:$2,Dokumentation!$4:$4,"",0,1)/_xlfn.XLOOKUP(D6,Dokumentation!$2:$2,Dokumentation!$4:$4,"",0,1),"")</f>
        <v>1.0108423686405337</v>
      </c>
      <c r="I6" s="10"/>
      <c r="J6" s="18">
        <f>IFERROR(H6*I6,"")</f>
        <v>0</v>
      </c>
    </row>
    <row r="7" spans="1:13" x14ac:dyDescent="0.2">
      <c r="B7" s="23">
        <v>45992</v>
      </c>
      <c r="C7" s="33" t="s">
        <v>62</v>
      </c>
      <c r="D7" s="12" t="s">
        <v>35</v>
      </c>
      <c r="E7" s="12" t="s">
        <v>43</v>
      </c>
      <c r="F7" s="12" t="str">
        <f>_xlfn.XLOOKUP(E7,Dokumentation!$2:$2,Dokumentation!$4:$4,"",0,1)</f>
        <v/>
      </c>
      <c r="G7" s="12" t="str">
        <f t="shared" ref="G7:G22" si="0">IF(H7&lt;&gt;"",(H7-1)*100,"")</f>
        <v/>
      </c>
      <c r="H7" s="9" t="str">
        <f>IFERROR(_xlfn.XLOOKUP(E7,Dokumentation!$2:$2,Dokumentation!$4:$4,"",0,1)/_xlfn.XLOOKUP(D7,Dokumentation!$2:$2,Dokumentation!$4:$4,"",0,1),"")</f>
        <v/>
      </c>
      <c r="I7" s="9"/>
      <c r="J7" s="9" t="str">
        <f t="shared" ref="J7:J22" si="1">IFERROR(H7*I7,"")</f>
        <v/>
      </c>
    </row>
    <row r="8" spans="1:13" x14ac:dyDescent="0.2">
      <c r="B8" s="23">
        <v>46174</v>
      </c>
      <c r="C8" s="34" t="s">
        <v>63</v>
      </c>
      <c r="D8" s="12" t="s">
        <v>43</v>
      </c>
      <c r="E8" s="12" t="s">
        <v>44</v>
      </c>
      <c r="F8" s="12" t="str">
        <f>_xlfn.XLOOKUP(E8,Dokumentation!$2:$2,Dokumentation!$4:$4,"",0,1)</f>
        <v/>
      </c>
      <c r="G8" s="12" t="str">
        <f t="shared" si="0"/>
        <v/>
      </c>
      <c r="H8" s="9" t="str">
        <f>IFERROR(_xlfn.XLOOKUP(E8,Dokumentation!$2:$2,Dokumentation!$4:$4,"",0,1)/_xlfn.XLOOKUP(D8,Dokumentation!$2:$2,Dokumentation!$4:$4,"",0,1),"")</f>
        <v/>
      </c>
      <c r="I8" s="9"/>
      <c r="J8" s="9" t="str">
        <f t="shared" si="1"/>
        <v/>
      </c>
      <c r="M8">
        <f>COUNTA(4:4)</f>
        <v>8</v>
      </c>
    </row>
    <row r="9" spans="1:13" x14ac:dyDescent="0.2">
      <c r="B9" s="23">
        <v>46357</v>
      </c>
      <c r="C9" s="34" t="s">
        <v>64</v>
      </c>
      <c r="D9" s="12" t="s">
        <v>44</v>
      </c>
      <c r="E9" s="12" t="s">
        <v>51</v>
      </c>
      <c r="F9" s="12" t="str">
        <f>_xlfn.XLOOKUP(E9,Dokumentation!$2:$2,Dokumentation!$4:$4,"",0,1)</f>
        <v/>
      </c>
      <c r="G9" s="12" t="str">
        <f t="shared" si="0"/>
        <v/>
      </c>
      <c r="H9" s="9" t="str">
        <f>IFERROR(_xlfn.XLOOKUP(E9,Dokumentation!$2:$2,Dokumentation!$4:$4,"",0,1)/_xlfn.XLOOKUP(D9,Dokumentation!$2:$2,Dokumentation!$4:$4,"",0,1),"")</f>
        <v/>
      </c>
      <c r="I9" s="9"/>
      <c r="J9" s="9" t="str">
        <f t="shared" si="1"/>
        <v/>
      </c>
    </row>
    <row r="10" spans="1:13" x14ac:dyDescent="0.2">
      <c r="B10" s="23">
        <v>46539</v>
      </c>
      <c r="C10" s="34" t="s">
        <v>65</v>
      </c>
      <c r="D10" s="12" t="s">
        <v>51</v>
      </c>
      <c r="E10" s="12" t="s">
        <v>45</v>
      </c>
      <c r="F10" s="12" t="str">
        <f>_xlfn.XLOOKUP(E10,Dokumentation!$2:$2,Dokumentation!$4:$4,"",0,1)</f>
        <v/>
      </c>
      <c r="G10" s="12" t="str">
        <f t="shared" si="0"/>
        <v/>
      </c>
      <c r="H10" s="9" t="str">
        <f>IFERROR(_xlfn.XLOOKUP(E10,Dokumentation!$2:$2,Dokumentation!$4:$4,"",0,1)/_xlfn.XLOOKUP(D10,Dokumentation!$2:$2,Dokumentation!$4:$4,"",0,1),"")</f>
        <v/>
      </c>
      <c r="I10" s="9"/>
      <c r="J10" s="9" t="str">
        <f t="shared" si="1"/>
        <v/>
      </c>
    </row>
    <row r="11" spans="1:13" x14ac:dyDescent="0.2">
      <c r="B11" s="23">
        <v>46722</v>
      </c>
      <c r="C11" s="34" t="s">
        <v>66</v>
      </c>
      <c r="D11" s="12" t="s">
        <v>45</v>
      </c>
      <c r="E11" s="12" t="s">
        <v>52</v>
      </c>
      <c r="F11" s="12" t="str">
        <f>_xlfn.XLOOKUP(E11,Dokumentation!$2:$2,Dokumentation!$4:$4,"",0,1)</f>
        <v/>
      </c>
      <c r="G11" s="12" t="str">
        <f t="shared" si="0"/>
        <v/>
      </c>
      <c r="H11" s="9" t="str">
        <f>IFERROR(_xlfn.XLOOKUP(E11,Dokumentation!$2:$2,Dokumentation!$4:$4,"",0,1)/_xlfn.XLOOKUP(D11,Dokumentation!$2:$2,Dokumentation!$4:$4,"",0,1),"")</f>
        <v/>
      </c>
      <c r="I11" s="9"/>
      <c r="J11" s="9" t="str">
        <f t="shared" si="1"/>
        <v/>
      </c>
    </row>
    <row r="12" spans="1:13" x14ac:dyDescent="0.2">
      <c r="B12" s="23">
        <v>46905</v>
      </c>
      <c r="C12" s="34" t="s">
        <v>67</v>
      </c>
      <c r="D12" s="12" t="s">
        <v>52</v>
      </c>
      <c r="E12" s="12" t="s">
        <v>46</v>
      </c>
      <c r="F12" s="12" t="str">
        <f>_xlfn.XLOOKUP(E12,Dokumentation!$2:$2,Dokumentation!$4:$4,"",0,1)</f>
        <v/>
      </c>
      <c r="G12" s="12" t="str">
        <f t="shared" si="0"/>
        <v/>
      </c>
      <c r="H12" s="9" t="str">
        <f>IFERROR(_xlfn.XLOOKUP(E12,Dokumentation!$2:$2,Dokumentation!$4:$4,"",0,1)/_xlfn.XLOOKUP(D12,Dokumentation!$2:$2,Dokumentation!$4:$4,"",0,1),"")</f>
        <v/>
      </c>
      <c r="I12" s="9"/>
      <c r="J12" s="9" t="str">
        <f t="shared" si="1"/>
        <v/>
      </c>
    </row>
    <row r="13" spans="1:13" x14ac:dyDescent="0.2">
      <c r="B13" s="23">
        <v>47088</v>
      </c>
      <c r="C13" s="35" t="s">
        <v>68</v>
      </c>
      <c r="D13" s="12" t="s">
        <v>46</v>
      </c>
      <c r="E13" s="12" t="s">
        <v>53</v>
      </c>
      <c r="F13" s="12" t="str">
        <f>_xlfn.XLOOKUP(E13,Dokumentation!$2:$2,Dokumentation!$4:$4,"",0,1)</f>
        <v/>
      </c>
      <c r="G13" s="12" t="str">
        <f t="shared" si="0"/>
        <v/>
      </c>
      <c r="H13" s="9" t="str">
        <f>IFERROR(_xlfn.XLOOKUP(E13,Dokumentation!$2:$2,Dokumentation!$4:$4,"",0,1)/_xlfn.XLOOKUP(D13,Dokumentation!$2:$2,Dokumentation!$4:$4,"",0,1),"")</f>
        <v/>
      </c>
      <c r="I13" s="9"/>
      <c r="J13" s="9" t="str">
        <f t="shared" si="1"/>
        <v/>
      </c>
    </row>
    <row r="14" spans="1:13" ht="15" x14ac:dyDescent="0.2">
      <c r="B14" s="38" t="s">
        <v>17</v>
      </c>
      <c r="C14" s="36"/>
      <c r="D14" s="25"/>
      <c r="E14" s="25"/>
      <c r="F14" s="6" t="str">
        <f>_xlfn.XLOOKUP(E14,Dokumentation!$2:$2,Dokumentation!$4:$4,"",0,1)</f>
        <v>00 Nettoprisindeks i alt</v>
      </c>
      <c r="G14" s="6" t="str">
        <f t="shared" si="0"/>
        <v/>
      </c>
      <c r="H14" s="6" t="str">
        <f>IFERROR(_xlfn.XLOOKUP(E14,Dokumentation!10:10,Dokumentation!12:12,"",0,1)/_xlfn.XLOOKUP(D14,Dokumentation!10:10,Dokumentation!12:12,"",0,1),"")</f>
        <v/>
      </c>
      <c r="I14" s="6"/>
      <c r="J14" s="6" t="str">
        <f t="shared" si="1"/>
        <v/>
      </c>
    </row>
    <row r="15" spans="1:13" x14ac:dyDescent="0.2">
      <c r="B15" s="42">
        <v>47270</v>
      </c>
      <c r="C15" s="39" t="s">
        <v>69</v>
      </c>
      <c r="D15" s="26" t="s">
        <v>53</v>
      </c>
      <c r="E15" s="26" t="s">
        <v>47</v>
      </c>
      <c r="F15" s="19" t="str">
        <f>_xlfn.XLOOKUP(E15,Dokumentation!$2:$2,Dokumentation!$4:$4,"",0,1)</f>
        <v/>
      </c>
      <c r="G15" s="19" t="str">
        <f t="shared" si="0"/>
        <v/>
      </c>
      <c r="H15" s="19" t="str">
        <f>IFERROR(_xlfn.XLOOKUP(E15,Dokumentation!$2:$2,Dokumentation!$4:$4,"",0,1)/_xlfn.XLOOKUP(D15,Dokumentation!$2:$2,Dokumentation!$4:$4,"",0,1),"")</f>
        <v/>
      </c>
      <c r="I15" s="19"/>
      <c r="J15" s="19" t="str">
        <f t="shared" si="1"/>
        <v/>
      </c>
    </row>
    <row r="16" spans="1:13" x14ac:dyDescent="0.2">
      <c r="B16" s="43">
        <v>47453</v>
      </c>
      <c r="C16" s="40" t="s">
        <v>70</v>
      </c>
      <c r="D16" s="26" t="s">
        <v>47</v>
      </c>
      <c r="E16" s="26" t="s">
        <v>54</v>
      </c>
      <c r="F16" s="19" t="str">
        <f>_xlfn.XLOOKUP(E16,Dokumentation!$2:$2,Dokumentation!$4:$4,"",0,1)</f>
        <v/>
      </c>
      <c r="G16" s="19" t="str">
        <f t="shared" si="0"/>
        <v/>
      </c>
      <c r="H16" s="19" t="str">
        <f>IFERROR(_xlfn.XLOOKUP(E16,Dokumentation!$2:$2,Dokumentation!$4:$4,"",0,1)/_xlfn.XLOOKUP(D16,Dokumentation!$2:$2,Dokumentation!$4:$4,"",0,1),"")</f>
        <v/>
      </c>
      <c r="I16" s="19"/>
      <c r="J16" s="19" t="str">
        <f t="shared" si="1"/>
        <v/>
      </c>
    </row>
    <row r="17" spans="2:10" x14ac:dyDescent="0.2">
      <c r="B17" s="43">
        <v>47635</v>
      </c>
      <c r="C17" s="40" t="s">
        <v>71</v>
      </c>
      <c r="D17" s="26" t="s">
        <v>54</v>
      </c>
      <c r="E17" s="26" t="s">
        <v>48</v>
      </c>
      <c r="F17" s="19" t="str">
        <f>_xlfn.XLOOKUP(E17,Dokumentation!$2:$2,Dokumentation!$4:$4,"",0,1)</f>
        <v/>
      </c>
      <c r="G17" s="19" t="str">
        <f t="shared" si="0"/>
        <v/>
      </c>
      <c r="H17" s="19" t="str">
        <f>IFERROR(_xlfn.XLOOKUP(E17,Dokumentation!$2:$2,Dokumentation!$4:$4,"",0,1)/_xlfn.XLOOKUP(D17,Dokumentation!$2:$2,Dokumentation!$4:$4,"",0,1),"")</f>
        <v/>
      </c>
      <c r="I17" s="19"/>
      <c r="J17" s="19" t="str">
        <f t="shared" si="1"/>
        <v/>
      </c>
    </row>
    <row r="18" spans="2:10" x14ac:dyDescent="0.2">
      <c r="B18" s="43">
        <v>47818</v>
      </c>
      <c r="C18" s="40" t="s">
        <v>72</v>
      </c>
      <c r="D18" s="26" t="s">
        <v>48</v>
      </c>
      <c r="E18" s="26" t="s">
        <v>55</v>
      </c>
      <c r="F18" s="19" t="str">
        <f>_xlfn.XLOOKUP(E18,Dokumentation!$2:$2,Dokumentation!$4:$4,"",0,1)</f>
        <v/>
      </c>
      <c r="G18" s="19" t="str">
        <f t="shared" si="0"/>
        <v/>
      </c>
      <c r="H18" s="19" t="str">
        <f>IFERROR(_xlfn.XLOOKUP(E18,Dokumentation!$2:$2,Dokumentation!$4:$4,"",0,1)/_xlfn.XLOOKUP(D18,Dokumentation!$2:$2,Dokumentation!$4:$4,"",0,1),"")</f>
        <v/>
      </c>
      <c r="I18" s="19"/>
      <c r="J18" s="19" t="str">
        <f t="shared" si="1"/>
        <v/>
      </c>
    </row>
    <row r="19" spans="2:10" x14ac:dyDescent="0.2">
      <c r="B19" s="43">
        <v>48000</v>
      </c>
      <c r="C19" s="40" t="s">
        <v>73</v>
      </c>
      <c r="D19" s="26" t="s">
        <v>55</v>
      </c>
      <c r="E19" s="26" t="s">
        <v>49</v>
      </c>
      <c r="F19" s="19" t="str">
        <f>_xlfn.XLOOKUP(E19,Dokumentation!$2:$2,Dokumentation!$4:$4,"",0,1)</f>
        <v/>
      </c>
      <c r="G19" s="19" t="str">
        <f t="shared" si="0"/>
        <v/>
      </c>
      <c r="H19" s="19" t="str">
        <f>IFERROR(_xlfn.XLOOKUP(E19,Dokumentation!$2:$2,Dokumentation!$4:$4,"",0,1)/_xlfn.XLOOKUP(D19,Dokumentation!$2:$2,Dokumentation!$4:$4,"",0,1),"")</f>
        <v/>
      </c>
      <c r="I19" s="19"/>
      <c r="J19" s="19" t="str">
        <f t="shared" si="1"/>
        <v/>
      </c>
    </row>
    <row r="20" spans="2:10" x14ac:dyDescent="0.2">
      <c r="B20" s="43">
        <v>48183</v>
      </c>
      <c r="C20" s="40" t="s">
        <v>74</v>
      </c>
      <c r="D20" s="26" t="s">
        <v>49</v>
      </c>
      <c r="E20" s="26" t="s">
        <v>56</v>
      </c>
      <c r="F20" s="19" t="str">
        <f>_xlfn.XLOOKUP(E20,Dokumentation!$2:$2,Dokumentation!$4:$4,"",0,1)</f>
        <v/>
      </c>
      <c r="G20" s="19" t="str">
        <f t="shared" si="0"/>
        <v/>
      </c>
      <c r="H20" s="19" t="str">
        <f>IFERROR(_xlfn.XLOOKUP(E20,Dokumentation!$2:$2,Dokumentation!$4:$4,"",0,1)/_xlfn.XLOOKUP(D20,Dokumentation!$2:$2,Dokumentation!$4:$4,"",0,1),"")</f>
        <v/>
      </c>
      <c r="I20" s="19"/>
      <c r="J20" s="19" t="str">
        <f t="shared" si="1"/>
        <v/>
      </c>
    </row>
    <row r="21" spans="2:10" x14ac:dyDescent="0.2">
      <c r="B21" s="43">
        <v>48366</v>
      </c>
      <c r="C21" s="40" t="s">
        <v>75</v>
      </c>
      <c r="D21" s="26" t="s">
        <v>56</v>
      </c>
      <c r="E21" s="26" t="s">
        <v>50</v>
      </c>
      <c r="F21" s="19" t="str">
        <f>_xlfn.XLOOKUP(E21,Dokumentation!$2:$2,Dokumentation!$4:$4,"",0,1)</f>
        <v/>
      </c>
      <c r="G21" s="19" t="str">
        <f t="shared" si="0"/>
        <v/>
      </c>
      <c r="H21" s="19" t="str">
        <f>IFERROR(_xlfn.XLOOKUP(E21,Dokumentation!$2:$2,Dokumentation!$4:$4,"",0,1)/_xlfn.XLOOKUP(D21,Dokumentation!$2:$2,Dokumentation!$4:$4,"",0,1),"")</f>
        <v/>
      </c>
      <c r="I21" s="19"/>
      <c r="J21" s="19" t="str">
        <f t="shared" si="1"/>
        <v/>
      </c>
    </row>
    <row r="22" spans="2:10" x14ac:dyDescent="0.2">
      <c r="B22" s="44">
        <v>48549</v>
      </c>
      <c r="C22" s="41" t="s">
        <v>76</v>
      </c>
      <c r="D22" s="26" t="s">
        <v>50</v>
      </c>
      <c r="E22" s="26" t="s">
        <v>57</v>
      </c>
      <c r="F22" s="19" t="str">
        <f>_xlfn.XLOOKUP(E22,Dokumentation!$2:$2,Dokumentation!$4:$4,"",0,1)</f>
        <v/>
      </c>
      <c r="G22" s="19" t="str">
        <f t="shared" si="0"/>
        <v/>
      </c>
      <c r="H22" s="19" t="str">
        <f>IFERROR(_xlfn.XLOOKUP(E22,Dokumentation!$2:$2,Dokumentation!$4:$4,"",0,1)/_xlfn.XLOOKUP(D22,Dokumentation!$2:$2,Dokumentation!$4:$4,"",0,1),"")</f>
        <v/>
      </c>
      <c r="I22" s="19"/>
      <c r="J22" s="19" t="str">
        <f t="shared" si="1"/>
        <v/>
      </c>
    </row>
    <row r="25" spans="2:10" x14ac:dyDescent="0.2">
      <c r="B25" t="s">
        <v>79</v>
      </c>
    </row>
    <row r="26" spans="2:10" x14ac:dyDescent="0.2">
      <c r="B26" s="45">
        <v>45788</v>
      </c>
      <c r="C26" t="str">
        <f>_xlfn.XLOOKUP($B$26,B$4:B$22,D$4:D$22,"-0-",-1,1)</f>
        <v>2024M10</v>
      </c>
    </row>
    <row r="28" spans="2:10" x14ac:dyDescent="0.2">
      <c r="B28" t="s">
        <v>80</v>
      </c>
    </row>
    <row r="29" spans="2:10" x14ac:dyDescent="0.2">
      <c r="B29" s="45">
        <f ca="1">TODAY()+344</f>
        <v>46101</v>
      </c>
      <c r="C29" t="str">
        <f ca="1">_xlfn.XLOOKUP($B$29,B$4:B$22,D$4:D$22,"-0-",-1,1)</f>
        <v>2025M02</v>
      </c>
    </row>
  </sheetData>
  <dataValidations disablePrompts="1" count="1">
    <dataValidation type="date" allowBlank="1" showInputMessage="1" showErrorMessage="1" sqref="B26" xr:uid="{DD82D858-64E2-4029-83BB-A110798AA059}">
      <formula1>45787</formula1>
      <formula2>B29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E5AD-BA8B-4943-B4BA-41C99658C44A}">
  <sheetPr codeName="Ark5">
    <tabColor rgb="FFFF0000"/>
  </sheetPr>
  <dimension ref="A1:N16"/>
  <sheetViews>
    <sheetView workbookViewId="0">
      <selection activeCell="D24" sqref="D24"/>
    </sheetView>
  </sheetViews>
  <sheetFormatPr defaultRowHeight="14.25" x14ac:dyDescent="0.2"/>
  <cols>
    <col min="1" max="1" width="49.875" bestFit="1" customWidth="1"/>
    <col min="2" max="9" width="9.75" customWidth="1"/>
  </cols>
  <sheetData>
    <row r="1" spans="1:14" ht="19.5" customHeight="1" thickBot="1" x14ac:dyDescent="0.25">
      <c r="A1" s="82" t="s">
        <v>42</v>
      </c>
      <c r="B1" s="82"/>
      <c r="C1" s="82"/>
      <c r="D1" s="82"/>
      <c r="E1" s="82"/>
      <c r="F1" s="82"/>
      <c r="G1" s="82"/>
      <c r="H1" s="82"/>
      <c r="I1" s="82"/>
    </row>
    <row r="2" spans="1:14" ht="15.75" thickTop="1" thickBot="1" x14ac:dyDescent="0.25">
      <c r="A2" s="80"/>
      <c r="B2" s="80" t="s">
        <v>41</v>
      </c>
      <c r="C2" s="80" t="s">
        <v>40</v>
      </c>
      <c r="D2" s="80" t="s">
        <v>39</v>
      </c>
      <c r="E2" s="80" t="s">
        <v>38</v>
      </c>
      <c r="F2" s="80" t="s">
        <v>37</v>
      </c>
      <c r="G2" s="80" t="s">
        <v>36</v>
      </c>
      <c r="H2" s="80" t="s">
        <v>35</v>
      </c>
      <c r="I2" s="80" t="s">
        <v>92</v>
      </c>
      <c r="J2" s="46"/>
      <c r="K2" s="46"/>
      <c r="L2" s="46"/>
      <c r="M2" s="46"/>
      <c r="N2" s="46"/>
    </row>
    <row r="3" spans="1:14" ht="15" thickBot="1" x14ac:dyDescent="0.25">
      <c r="A3" s="81" t="s">
        <v>34</v>
      </c>
      <c r="B3" s="28"/>
      <c r="C3" s="28"/>
      <c r="D3" s="28"/>
      <c r="E3" s="28"/>
      <c r="F3" s="28"/>
      <c r="G3" s="28"/>
      <c r="H3" s="28"/>
      <c r="I3" s="28"/>
    </row>
    <row r="4" spans="1:14" ht="15.75" thickTop="1" thickBot="1" x14ac:dyDescent="0.25">
      <c r="A4" s="29" t="s">
        <v>33</v>
      </c>
      <c r="B4" s="30">
        <v>119.7</v>
      </c>
      <c r="C4" s="30">
        <v>119.2</v>
      </c>
      <c r="D4" s="30">
        <v>119.9</v>
      </c>
      <c r="E4" s="30">
        <v>119.4</v>
      </c>
      <c r="F4" s="30">
        <v>119.2</v>
      </c>
      <c r="G4" s="30">
        <v>119.7</v>
      </c>
      <c r="H4" s="30">
        <v>121.2</v>
      </c>
      <c r="I4" s="30">
        <v>120.5</v>
      </c>
      <c r="J4" s="47"/>
      <c r="K4" s="47"/>
      <c r="L4" s="47"/>
      <c r="M4" s="47"/>
      <c r="N4" s="47"/>
    </row>
    <row r="5" spans="1:14" ht="15" thickTop="1" x14ac:dyDescent="0.2">
      <c r="A5" s="76"/>
      <c r="B5" s="76"/>
      <c r="C5" s="76"/>
      <c r="D5" s="76"/>
      <c r="E5" s="76"/>
      <c r="F5" s="76"/>
      <c r="G5" s="76"/>
      <c r="H5" s="76"/>
      <c r="I5" s="76"/>
    </row>
    <row r="6" spans="1:14" ht="36" customHeight="1" x14ac:dyDescent="0.2">
      <c r="A6" s="77" t="s">
        <v>32</v>
      </c>
      <c r="B6" s="77"/>
      <c r="C6" s="77"/>
      <c r="D6" s="77"/>
      <c r="E6" s="77"/>
      <c r="F6" s="77"/>
      <c r="G6" s="77"/>
      <c r="H6" s="77"/>
      <c r="I6" s="77"/>
    </row>
    <row r="7" spans="1:14" x14ac:dyDescent="0.2">
      <c r="A7" s="78"/>
      <c r="B7" s="78"/>
      <c r="C7" s="78"/>
      <c r="D7" s="78"/>
      <c r="E7" s="78"/>
      <c r="F7" s="78"/>
      <c r="G7" s="78"/>
      <c r="H7" s="78"/>
      <c r="I7" s="78"/>
    </row>
    <row r="8" spans="1:14" ht="15" thickBot="1" x14ac:dyDescent="0.25">
      <c r="A8" s="79" t="s">
        <v>31</v>
      </c>
      <c r="B8" s="79"/>
      <c r="C8" s="79"/>
      <c r="D8" s="79"/>
      <c r="E8" s="79"/>
      <c r="F8" s="79"/>
      <c r="G8" s="79"/>
      <c r="H8" s="79"/>
      <c r="I8" s="79"/>
    </row>
    <row r="9" spans="1:14" ht="15" thickTop="1" x14ac:dyDescent="0.2"/>
    <row r="10" spans="1:14" x14ac:dyDescent="0.2">
      <c r="A10" s="83" t="s">
        <v>58</v>
      </c>
    </row>
    <row r="11" spans="1:14" x14ac:dyDescent="0.2">
      <c r="A11" s="83" t="s">
        <v>59</v>
      </c>
    </row>
    <row r="12" spans="1:14" x14ac:dyDescent="0.2">
      <c r="A12" s="83" t="s">
        <v>93</v>
      </c>
    </row>
    <row r="13" spans="1:14" ht="28.5" customHeight="1" x14ac:dyDescent="0.2">
      <c r="A13" s="83" t="s">
        <v>94</v>
      </c>
    </row>
    <row r="14" spans="1:14" x14ac:dyDescent="0.2">
      <c r="A14" s="31" t="s">
        <v>30</v>
      </c>
    </row>
    <row r="15" spans="1:14" x14ac:dyDescent="0.2">
      <c r="A15" s="31" t="s">
        <v>29</v>
      </c>
    </row>
    <row r="16" spans="1:14" x14ac:dyDescent="0.2">
      <c r="A16" s="31" t="s">
        <v>28</v>
      </c>
    </row>
  </sheetData>
  <mergeCells count="5">
    <mergeCell ref="A1:I1"/>
    <mergeCell ref="A5:I5"/>
    <mergeCell ref="A6:I6"/>
    <mergeCell ref="A7:I7"/>
    <mergeCell ref="A8:I8"/>
  </mergeCells>
  <hyperlinks>
    <hyperlink ref="A8" r:id="rId1" display="https://www.dst.dk/da/informationsservice/oss/indeksregulering" xr:uid="{F2E3F766-7EC0-42E6-BD44-349E4EBE73F9}"/>
    <hyperlink ref="A14" r:id="rId2" display="https://www.dst.dk/planlagte" xr:uid="{9752B9DC-BE82-4AB4-8A10-71293EBB6709}"/>
    <hyperlink ref="A15" r:id="rId3" display="http://statistikbanken.dk/statbank5a/User/Redigershoots.asp?pxsid=246934&amp;PLanguage=0" xr:uid="{0A62B036-2BF0-4D92-8964-AC982CA32031}"/>
    <hyperlink ref="A16" r:id="rId4" display="https://statistikbanken.dk/statbank5a/Help/Help.asp?menuname=Omrade0.aspx?PLanguage=0" xr:uid="{471880D6-C8D7-4882-B029-55BE804F0FD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3D4BE-3A51-4B72-A4BA-3E52E57DEBFD}">
  <sheetPr codeName="Ark6">
    <tabColor rgb="FFFF0000"/>
  </sheetPr>
  <dimension ref="A1:I16"/>
  <sheetViews>
    <sheetView workbookViewId="0">
      <selection activeCell="A40" sqref="A40"/>
    </sheetView>
  </sheetViews>
  <sheetFormatPr defaultRowHeight="14.25" x14ac:dyDescent="0.2"/>
  <cols>
    <col min="1" max="1" width="49.875" bestFit="1" customWidth="1"/>
    <col min="2" max="9" width="9.75" customWidth="1"/>
  </cols>
  <sheetData>
    <row r="1" spans="1:9" ht="19.5" customHeight="1" thickBot="1" x14ac:dyDescent="0.25">
      <c r="A1" s="82" t="s">
        <v>42</v>
      </c>
      <c r="B1" s="82"/>
      <c r="C1" s="82"/>
      <c r="D1" s="82"/>
      <c r="E1" s="82"/>
      <c r="F1" s="82"/>
      <c r="G1" s="82"/>
      <c r="H1" s="82"/>
      <c r="I1" s="82"/>
    </row>
    <row r="2" spans="1:9" ht="15.75" thickTop="1" thickBot="1" x14ac:dyDescent="0.25">
      <c r="A2" s="80"/>
      <c r="B2" s="80" t="s">
        <v>41</v>
      </c>
      <c r="C2" s="80" t="s">
        <v>40</v>
      </c>
      <c r="D2" s="80" t="s">
        <v>39</v>
      </c>
      <c r="E2" s="80" t="s">
        <v>38</v>
      </c>
      <c r="F2" s="80" t="s">
        <v>37</v>
      </c>
      <c r="G2" s="80" t="s">
        <v>36</v>
      </c>
      <c r="H2" s="80" t="s">
        <v>35</v>
      </c>
      <c r="I2" s="80" t="s">
        <v>92</v>
      </c>
    </row>
    <row r="3" spans="1:9" ht="15" thickBot="1" x14ac:dyDescent="0.25">
      <c r="A3" s="81" t="s">
        <v>34</v>
      </c>
      <c r="B3" s="28"/>
      <c r="C3" s="28"/>
      <c r="D3" s="28"/>
      <c r="E3" s="28"/>
      <c r="F3" s="28"/>
      <c r="G3" s="28"/>
      <c r="H3" s="28"/>
      <c r="I3" s="28"/>
    </row>
    <row r="4" spans="1:9" ht="15.75" thickTop="1" thickBot="1" x14ac:dyDescent="0.25">
      <c r="A4" s="29" t="s">
        <v>33</v>
      </c>
      <c r="B4" s="30">
        <v>119.7</v>
      </c>
      <c r="C4" s="30">
        <v>119.2</v>
      </c>
      <c r="D4" s="30">
        <v>119.9</v>
      </c>
      <c r="E4" s="30">
        <v>119.4</v>
      </c>
      <c r="F4" s="30">
        <v>119.2</v>
      </c>
      <c r="G4" s="30">
        <v>119.7</v>
      </c>
      <c r="H4" s="30">
        <v>121.2</v>
      </c>
      <c r="I4" s="30">
        <v>120.5</v>
      </c>
    </row>
    <row r="5" spans="1:9" ht="15" thickTop="1" x14ac:dyDescent="0.2">
      <c r="A5" s="76"/>
      <c r="B5" s="76"/>
      <c r="C5" s="76"/>
      <c r="D5" s="76"/>
      <c r="E5" s="76"/>
      <c r="F5" s="76"/>
      <c r="G5" s="76"/>
      <c r="H5" s="76"/>
      <c r="I5" s="76"/>
    </row>
    <row r="6" spans="1:9" ht="36" customHeight="1" x14ac:dyDescent="0.2">
      <c r="A6" s="77" t="s">
        <v>32</v>
      </c>
      <c r="B6" s="77"/>
      <c r="C6" s="77"/>
      <c r="D6" s="77"/>
      <c r="E6" s="77"/>
      <c r="F6" s="77"/>
      <c r="G6" s="77"/>
      <c r="H6" s="77"/>
      <c r="I6" s="77"/>
    </row>
    <row r="7" spans="1:9" x14ac:dyDescent="0.2">
      <c r="A7" s="78"/>
      <c r="B7" s="78"/>
      <c r="C7" s="78"/>
      <c r="D7" s="78"/>
      <c r="E7" s="78"/>
      <c r="F7" s="78"/>
      <c r="G7" s="78"/>
      <c r="H7" s="78"/>
      <c r="I7" s="78"/>
    </row>
    <row r="8" spans="1:9" ht="15" thickBot="1" x14ac:dyDescent="0.25">
      <c r="A8" s="79" t="s">
        <v>31</v>
      </c>
      <c r="B8" s="79"/>
      <c r="C8" s="79"/>
      <c r="D8" s="79"/>
      <c r="E8" s="79"/>
      <c r="F8" s="79"/>
      <c r="G8" s="79"/>
      <c r="H8" s="79"/>
      <c r="I8" s="79"/>
    </row>
    <row r="9" spans="1:9" ht="15" thickTop="1" x14ac:dyDescent="0.2"/>
    <row r="10" spans="1:9" x14ac:dyDescent="0.2">
      <c r="A10" s="83" t="s">
        <v>58</v>
      </c>
    </row>
    <row r="11" spans="1:9" x14ac:dyDescent="0.2">
      <c r="A11" s="83" t="s">
        <v>59</v>
      </c>
    </row>
    <row r="12" spans="1:9" x14ac:dyDescent="0.2">
      <c r="A12" s="83" t="s">
        <v>93</v>
      </c>
    </row>
    <row r="13" spans="1:9" ht="28.5" customHeight="1" x14ac:dyDescent="0.2">
      <c r="A13" s="83" t="s">
        <v>94</v>
      </c>
    </row>
    <row r="14" spans="1:9" x14ac:dyDescent="0.2">
      <c r="A14" s="31" t="s">
        <v>30</v>
      </c>
    </row>
    <row r="15" spans="1:9" x14ac:dyDescent="0.2">
      <c r="A15" s="31" t="s">
        <v>29</v>
      </c>
    </row>
    <row r="16" spans="1:9" x14ac:dyDescent="0.2">
      <c r="A16" s="31" t="s">
        <v>28</v>
      </c>
    </row>
  </sheetData>
  <mergeCells count="5">
    <mergeCell ref="A1:I1"/>
    <mergeCell ref="A5:I5"/>
    <mergeCell ref="A6:I6"/>
    <mergeCell ref="A7:I7"/>
    <mergeCell ref="A8:I8"/>
  </mergeCells>
  <hyperlinks>
    <hyperlink ref="A8" r:id="rId1" display="https://www.dst.dk/da/informationsservice/oss/indeksregulering" xr:uid="{75F130AB-7CC5-4F6D-87A5-54C13F85179B}"/>
    <hyperlink ref="A14" r:id="rId2" display="https://www.dst.dk/planlagte" xr:uid="{A9485ADF-6E27-4928-B12B-1B327A0F6B84}"/>
    <hyperlink ref="A15" r:id="rId3" display="http://statistikbanken.dk/statbank5a/User/Redigershoots.asp?pxsid=246934&amp;PLanguage=0" xr:uid="{AC7A0C48-F15E-4E48-B913-7E2F092FA235}"/>
    <hyperlink ref="A16" r:id="rId4" display="https://statistikbanken.dk/statbank5a/Help/Help.asp?menuname=Omrade0.aspx?PLanguage=0" xr:uid="{1FABACD4-4016-4537-B1D2-742B1BD8635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373D-9AA9-478B-96E1-0C5D8C02BC57}">
  <dimension ref="A1:I19"/>
  <sheetViews>
    <sheetView workbookViewId="0">
      <selection activeCell="G4" sqref="G4"/>
    </sheetView>
  </sheetViews>
  <sheetFormatPr defaultRowHeight="14.25" x14ac:dyDescent="0.2"/>
  <cols>
    <col min="1" max="1" width="9" style="48"/>
    <col min="2" max="2" width="25.75" style="48" bestFit="1" customWidth="1"/>
    <col min="3" max="3" width="22.625" style="48" customWidth="1"/>
    <col min="4" max="4" width="20.5" style="48" customWidth="1"/>
    <col min="5" max="5" width="10.125" style="48" customWidth="1"/>
    <col min="6" max="6" width="21" style="48" bestFit="1" customWidth="1"/>
    <col min="7" max="7" width="23.25" style="48" bestFit="1" customWidth="1"/>
    <col min="8" max="8" width="18.25" style="48" bestFit="1" customWidth="1"/>
    <col min="9" max="16384" width="9" style="48"/>
  </cols>
  <sheetData>
    <row r="1" spans="1:9" ht="36" customHeight="1" x14ac:dyDescent="0.2">
      <c r="A1" s="52" t="s">
        <v>82</v>
      </c>
      <c r="B1" s="53"/>
      <c r="C1" s="53"/>
      <c r="D1" s="53"/>
      <c r="E1" s="53"/>
      <c r="F1" s="53"/>
      <c r="G1" s="53"/>
      <c r="H1" s="53"/>
      <c r="I1" s="54"/>
    </row>
    <row r="2" spans="1:9" ht="43.5" thickBot="1" x14ac:dyDescent="0.25">
      <c r="A2" s="55"/>
      <c r="B2" s="56" t="s">
        <v>83</v>
      </c>
      <c r="I2" s="57"/>
    </row>
    <row r="3" spans="1:9" ht="51" customHeight="1" thickBot="1" x14ac:dyDescent="0.3">
      <c r="A3" s="55"/>
      <c r="B3" s="51" t="s">
        <v>86</v>
      </c>
      <c r="C3" s="51" t="s">
        <v>87</v>
      </c>
      <c r="D3" s="61" t="s">
        <v>88</v>
      </c>
      <c r="F3" s="50" t="s">
        <v>81</v>
      </c>
      <c r="G3" s="50" t="s">
        <v>85</v>
      </c>
      <c r="H3" s="50" t="s">
        <v>84</v>
      </c>
      <c r="I3" s="57"/>
    </row>
    <row r="4" spans="1:9" ht="30.75" customHeight="1" thickBot="1" x14ac:dyDescent="0.3">
      <c r="A4" s="55"/>
      <c r="B4" s="62">
        <v>45783</v>
      </c>
      <c r="C4" s="63">
        <v>600</v>
      </c>
      <c r="D4" s="64" t="e">
        <f ca="1">IF(B4&lt;&gt;"",ROUND(C4/G4*H4,0),"")</f>
        <v>#VALUE!</v>
      </c>
      <c r="E4" s="65"/>
      <c r="F4" s="66">
        <f ca="1">_xlfn.XLOOKUP(TODAY()+700,'Ark1 (2)'!B3:B22,'Ark1 (2)'!B3:B22,"FEJL",-1,1)</f>
        <v>46357</v>
      </c>
      <c r="G4" s="67">
        <f>IF(B4&lt;&gt;"",_xlfn.XLOOKUP(_xlfn.XLOOKUP(B4,'Ark1 (2)'!B5:B22,'Ark1 (2)'!E5:E22,"Fejl",-1,1),Dokumentation!2:2,Dokumentation!4:4,"FF",0,1),"")</f>
        <v>121.2</v>
      </c>
      <c r="H4" s="67" t="str">
        <f ca="1">_xlfn.XLOOKUP(_xlfn.XLOOKUP(TODAY()+700,'Ark1 (2)'!B5:B22,'Ark1 (2)'!D5:D22,"Fejl",-1,1),Dokumentation!2:2,Dokumentation!4:4,"FF",0,1)</f>
        <v>FF</v>
      </c>
      <c r="I4" s="57"/>
    </row>
    <row r="5" spans="1:9" x14ac:dyDescent="0.2">
      <c r="A5" s="55"/>
      <c r="I5" s="57"/>
    </row>
    <row r="6" spans="1:9" x14ac:dyDescent="0.2">
      <c r="A6" s="55"/>
      <c r="I6" s="57"/>
    </row>
    <row r="7" spans="1:9" ht="15" thickBot="1" x14ac:dyDescent="0.25">
      <c r="A7" s="58"/>
      <c r="B7" s="59"/>
      <c r="C7" s="59"/>
      <c r="D7" s="59"/>
      <c r="E7" s="59"/>
      <c r="F7" s="59"/>
      <c r="G7" s="59"/>
      <c r="H7" s="59"/>
      <c r="I7" s="60"/>
    </row>
    <row r="16" spans="1:9" x14ac:dyDescent="0.2">
      <c r="F16" s="68"/>
      <c r="G16" s="69"/>
      <c r="H16" s="70"/>
    </row>
    <row r="17" spans="6:8" x14ac:dyDescent="0.2">
      <c r="F17" s="71"/>
      <c r="H17" s="72"/>
    </row>
    <row r="18" spans="6:8" x14ac:dyDescent="0.2">
      <c r="F18" s="73"/>
      <c r="G18" s="74"/>
      <c r="H18" s="75"/>
    </row>
    <row r="19" spans="6:8" ht="15" x14ac:dyDescent="0.25">
      <c r="G19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ea5775-983e-46bc-9952-59af87688f35">
      <Terms xmlns="http://schemas.microsoft.com/office/infopath/2007/PartnerControls"/>
    </lcf76f155ced4ddcb4097134ff3c332f>
    <TaxCatchAll xmlns="a5dd0ffa-ed32-4b7a-b7bc-e890b9b8b4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7BF9DFEC4DB8449DE2869D07E6876F" ma:contentTypeVersion="11" ma:contentTypeDescription="Opret et nyt dokument." ma:contentTypeScope="" ma:versionID="26a694c6ad5659e17ef5d37e2dddae55">
  <xsd:schema xmlns:xsd="http://www.w3.org/2001/XMLSchema" xmlns:xs="http://www.w3.org/2001/XMLSchema" xmlns:p="http://schemas.microsoft.com/office/2006/metadata/properties" xmlns:ns2="34ea5775-983e-46bc-9952-59af87688f35" xmlns:ns3="a5dd0ffa-ed32-4b7a-b7bc-e890b9b8b47a" targetNamespace="http://schemas.microsoft.com/office/2006/metadata/properties" ma:root="true" ma:fieldsID="d66a587b714823e4d6b0adf8056c2e42" ns2:_="" ns3:_="">
    <xsd:import namespace="34ea5775-983e-46bc-9952-59af87688f35"/>
    <xsd:import namespace="a5dd0ffa-ed32-4b7a-b7bc-e890b9b8b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a5775-983e-46bc-9952-59af8768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86b9d16c-b87d-4af0-81a1-0320b4ec8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d0ffa-ed32-4b7a-b7bc-e890b9b8b47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1cb3ff-e30b-467e-85f2-5519ce61d0a3}" ma:internalName="TaxCatchAll" ma:showField="CatchAllData" ma:web="a5dd0ffa-ed32-4b7a-b7bc-e890b9b8b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386329-CFF7-4B08-9D0B-E9F4C23412AB}">
  <ds:schemaRefs>
    <ds:schemaRef ds:uri="http://schemas.microsoft.com/office/2006/metadata/properties"/>
    <ds:schemaRef ds:uri="http://schemas.microsoft.com/office/infopath/2007/PartnerControls"/>
    <ds:schemaRef ds:uri="4b1b7f35-6eec-4e7f-b73e-29744d815134"/>
    <ds:schemaRef ds:uri="84d24eab-03fd-4134-9341-19582a93c632"/>
  </ds:schemaRefs>
</ds:datastoreItem>
</file>

<file path=customXml/itemProps2.xml><?xml version="1.0" encoding="utf-8"?>
<ds:datastoreItem xmlns:ds="http://schemas.openxmlformats.org/officeDocument/2006/customXml" ds:itemID="{6974C813-ABD1-46D0-8F9C-928BD8C292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62CB6B-D48F-4FB6-B36D-DEB80E22E9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2</vt:i4>
      </vt:variant>
    </vt:vector>
  </HeadingPairs>
  <TitlesOfParts>
    <vt:vector size="8" baseType="lpstr">
      <vt:lpstr>Beregner</vt:lpstr>
      <vt:lpstr>Reguleringsoversigt</vt:lpstr>
      <vt:lpstr>Ark1 (2)</vt:lpstr>
      <vt:lpstr>Dokumentation</vt:lpstr>
      <vt:lpstr>Dokumentation_original</vt:lpstr>
      <vt:lpstr>U_afholdelse</vt:lpstr>
      <vt:lpstr>Dokumentation!_246934</vt:lpstr>
      <vt:lpstr>Dokumentation_original!_246934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Pernille Kyndby</dc:creator>
  <cp:keywords/>
  <dc:description/>
  <cp:lastModifiedBy>Jens L. B. Kristoffersen</cp:lastModifiedBy>
  <cp:revision/>
  <dcterms:created xsi:type="dcterms:W3CDTF">2023-07-20T07:31:47Z</dcterms:created>
  <dcterms:modified xsi:type="dcterms:W3CDTF">2025-04-10T09:26:58Z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0x010100597BF9DFEC4DB8449DE2869D07E6876F</vt:lpwstr>
  </property>
  <property fmtid="{D5CDD505-2E9C-101B-9397-08002B2CF9AE}" pid="3" name="MediaServiceImageTags">
    <vt:lpwstr/>
  </property>
  <property fmtid="{D5CDD505-2E9C-101B-9397-08002B2CF9AE}" pid="4" name="Udbudsansvarlig">
    <vt:lpwstr/>
  </property>
  <property fmtid="{D5CDD505-2E9C-101B-9397-08002B2CF9AE}" pid="5" name="Kontraktansvarlig">
    <vt:lpwstr/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